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0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1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2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3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jn fruit\Databases\Oppervlakte\"/>
    </mc:Choice>
  </mc:AlternateContent>
  <xr:revisionPtr revIDLastSave="0" documentId="13_ncr:1_{26FE61E7-0996-46F8-A012-0B5565CE06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derland (totaal)" sheetId="1" r:id="rId1"/>
    <sheet name="Appels" sheetId="2" r:id="rId2"/>
    <sheet name="Peren" sheetId="3" r:id="rId3"/>
    <sheet name="Kersen (totaal)" sheetId="5" r:id="rId4"/>
    <sheet name="Zoete kersen" sheetId="6" r:id="rId5"/>
    <sheet name="Zure kersen" sheetId="7" r:id="rId6"/>
    <sheet name="Pruimen" sheetId="8" r:id="rId7"/>
    <sheet name="Overige" sheetId="4" r:id="rId8"/>
    <sheet name="Plantdichtheid" sheetId="36" r:id="rId9"/>
    <sheet name="Gem. opp. per bedrijf (totaal)" sheetId="9" r:id="rId10"/>
    <sheet name="Gem. opp. per bedrijf (appel)" sheetId="32" r:id="rId11"/>
    <sheet name="Gem. opp. per bedrijf (peer)" sheetId="33" r:id="rId12"/>
    <sheet name="Gem. opp. per bedrijf (kers)" sheetId="34" r:id="rId13"/>
    <sheet name="Gem. opp. per bedrijf (pruim)" sheetId="35" r:id="rId14"/>
  </sheets>
  <externalReferences>
    <externalReference r:id="rId15"/>
  </externalReferences>
  <definedNames>
    <definedName name="__123Graph_A" localSheetId="0" hidden="1">'Zoete kersen'!$G$13:$G$44</definedName>
    <definedName name="__123Graph_AAPPEL_67" localSheetId="0" hidden="1">Appels!$B$10:$M$10</definedName>
    <definedName name="__123Graph_AAPPEL_70" localSheetId="0" hidden="1">Appels!$B$13:$M$13</definedName>
    <definedName name="__123Graph_AAPPEL_80" localSheetId="0" hidden="1">Appels!$B$23:$M$23</definedName>
    <definedName name="__123Graph_AAPPEL_90" localSheetId="0" hidden="1">Appels!$B$33:$M$33</definedName>
    <definedName name="__123Graph_AAPPEL_DR" localSheetId="0" hidden="1">Appels!$D$3:$D$44</definedName>
    <definedName name="__123Graph_AAPPEL_FL" localSheetId="0" hidden="1">Appels!$F$3:$F$44</definedName>
    <definedName name="__123Graph_AAPPEL_FR" localSheetId="0" hidden="1">Appels!$C$3:$C$44</definedName>
    <definedName name="__123Graph_AAPPEL_GL" localSheetId="0" hidden="1">Appels!$G$3:$G$44</definedName>
    <definedName name="__123Graph_AAPPEL_GR" localSheetId="0" hidden="1">Appels!$B$3:$B$44</definedName>
    <definedName name="__123Graph_AAPPEL_LB" localSheetId="0" hidden="1">Appels!$M$3:$M$44</definedName>
    <definedName name="__123Graph_AAPPEL_NB" localSheetId="0" hidden="1">Appels!$L$3:$L$44</definedName>
    <definedName name="__123Graph_AAPPEL_NH" localSheetId="0" hidden="1">Appels!$I$3:$I$44</definedName>
    <definedName name="__123Graph_AAPPEL_NL" localSheetId="0" hidden="1">Appels!$N$3:$N$44</definedName>
    <definedName name="__123Graph_AAPPEL_OV" localSheetId="0" hidden="1">Appels!$E$3:$E$44</definedName>
    <definedName name="__123Graph_AAPPEL_UT" localSheetId="0" hidden="1">Appels!$H$3:$H$44</definedName>
    <definedName name="__123Graph_AAPPEL_ZH" localSheetId="0" hidden="1">Appels!$J$3:$J$44</definedName>
    <definedName name="__123Graph_AAPPEL_ZL" localSheetId="0" hidden="1">Appels!$K$3:$K$44</definedName>
    <definedName name="__123Graph_ABED_51" localSheetId="0" hidden="1">'Nederland (totaal)'!$B$4:$M$4</definedName>
    <definedName name="__123Graph_ABED_60" localSheetId="0" hidden="1">'Nederland (totaal)'!$B$13:$M$13</definedName>
    <definedName name="__123Graph_ABED_70" localSheetId="0" hidden="1">'Nederland (totaal)'!$B$23:$M$23</definedName>
    <definedName name="__123Graph_ABED_80" localSheetId="0" hidden="1">'Nederland (totaal)'!$B$33:$M$33</definedName>
    <definedName name="__123Graph_ABED_90" localSheetId="0" hidden="1">'Nederland (totaal)'!$B$43:$M$43</definedName>
    <definedName name="__123Graph_ABED_DR" localSheetId="0" hidden="1">'Nederland (totaal)'!$D$3:$D$76</definedName>
    <definedName name="__123Graph_ABED_FL" localSheetId="0" hidden="1">'Nederland (totaal)'!$F$3:$F$76</definedName>
    <definedName name="__123Graph_ABED_FR" localSheetId="0" hidden="1">'Nederland (totaal)'!$C$3:$C$76</definedName>
    <definedName name="__123Graph_ABED_GL" localSheetId="0" hidden="1">'Nederland (totaal)'!$G$3:$G$76</definedName>
    <definedName name="__123Graph_ABED_GR" localSheetId="0" hidden="1">'Nederland (totaal)'!$B$3:$B$76</definedName>
    <definedName name="__123Graph_ABED_LB" localSheetId="0" hidden="1">'Nederland (totaal)'!$M$3:$M$76</definedName>
    <definedName name="__123Graph_ABED_NB" localSheetId="0" hidden="1">'Nederland (totaal)'!$L$3:$L$76</definedName>
    <definedName name="__123Graph_ABED_NH" localSheetId="0" hidden="1">'Nederland (totaal)'!$I$3:$I$76</definedName>
    <definedName name="__123Graph_ABED_NL" localSheetId="0" hidden="1">'Nederland (totaal)'!$N$3:$N$76</definedName>
    <definedName name="__123Graph_ABED_OV" localSheetId="0" hidden="1">'Nederland (totaal)'!$E$3:$E$76</definedName>
    <definedName name="__123Graph_ABED_UT" localSheetId="0" hidden="1">'Nederland (totaal)'!$H$3:$H$76</definedName>
    <definedName name="__123Graph_ABED_ZH" localSheetId="0" hidden="1">'Nederland (totaal)'!$J$3:$J$76</definedName>
    <definedName name="__123Graph_ABED_ZL" localSheetId="0" hidden="1">'Nederland (totaal)'!$K$3:$K$76</definedName>
    <definedName name="__123Graph_AGEMOP_51" localSheetId="0" hidden="1">'Gem. opp. per bedrijf (totaal)'!$B$4:$M$4</definedName>
    <definedName name="__123Graph_AGEMOP_60" localSheetId="0" hidden="1">'Gem. opp. per bedrijf (totaal)'!$B$13:$M$13</definedName>
    <definedName name="__123Graph_AGEMOP_70" localSheetId="0" hidden="1">'Gem. opp. per bedrijf (totaal)'!$B$23:$M$23</definedName>
    <definedName name="__123Graph_AGEMOP_80" localSheetId="0" hidden="1">'Gem. opp. per bedrijf (totaal)'!$B$33:$M$33</definedName>
    <definedName name="__123Graph_AGEMOP_90" localSheetId="0" hidden="1">'Gem. opp. per bedrijf (totaal)'!$B$43:$M$43</definedName>
    <definedName name="__123Graph_AGEMOP_DR" localSheetId="0" hidden="1">'Gem. opp. per bedrijf (totaal)'!$D$3:$D$54</definedName>
    <definedName name="__123Graph_AGEMOP_FL" localSheetId="0" hidden="1">'Gem. opp. per bedrijf (totaal)'!$F$3:$F$54</definedName>
    <definedName name="__123Graph_AGEMOP_FR" localSheetId="0" hidden="1">'Gem. opp. per bedrijf (totaal)'!$C$3:$C$54</definedName>
    <definedName name="__123Graph_AGEMOP_GL" localSheetId="0" hidden="1">'Gem. opp. per bedrijf (totaal)'!$G$3:$G$54</definedName>
    <definedName name="__123Graph_AGEMOP_GR" localSheetId="0" hidden="1">'Gem. opp. per bedrijf (totaal)'!$B$3:$B$54</definedName>
    <definedName name="__123Graph_AGEMOP_LB" localSheetId="0" hidden="1">'Gem. opp. per bedrijf (totaal)'!$M$3:$M$54</definedName>
    <definedName name="__123Graph_AGEMOP_NB" localSheetId="0" hidden="1">'Gem. opp. per bedrijf (totaal)'!$L$3:$L$54</definedName>
    <definedName name="__123Graph_AGEMOP_NH" localSheetId="0" hidden="1">'Gem. opp. per bedrijf (totaal)'!$I$3:$I$54</definedName>
    <definedName name="__123Graph_AGEMOP_NL" localSheetId="0" hidden="1">'Gem. opp. per bedrijf (totaal)'!$N$3:$N$54</definedName>
    <definedName name="__123Graph_AGEMOP_OV" localSheetId="0" hidden="1">'Gem. opp. per bedrijf (totaal)'!$E$3:$E$54</definedName>
    <definedName name="__123Graph_AGEMOP_UT" localSheetId="0" hidden="1">'Gem. opp. per bedrijf (totaal)'!$H$3:$H$54</definedName>
    <definedName name="__123Graph_AGEMOP_ZH" localSheetId="0" hidden="1">'Gem. opp. per bedrijf (totaal)'!$J$3:$J$54</definedName>
    <definedName name="__123Graph_AGEMOP_ZL" localSheetId="0" hidden="1">'Gem. opp. per bedrijf (totaal)'!$K$3:$K$54</definedName>
    <definedName name="__123Graph_AKERST_67" localSheetId="0" hidden="1">'Kersen (totaal)'!$B$20:$M$20</definedName>
    <definedName name="__123Graph_AKERST_70" localSheetId="0" hidden="1">'Kersen (totaal)'!$B$23:$M$23</definedName>
    <definedName name="__123Graph_AKERST_80" localSheetId="0" hidden="1">'Kersen (totaal)'!$B$33:$M$33</definedName>
    <definedName name="__123Graph_AKERST_DR" localSheetId="0" hidden="1">'Kersen (totaal)'!$D$3:$D$44</definedName>
    <definedName name="__123Graph_AKERST_FL" localSheetId="0" hidden="1">'Kersen (totaal)'!$F$3:$F$44</definedName>
    <definedName name="__123Graph_AKERST_FR" localSheetId="0" hidden="1">'Kersen (totaal)'!$C$3:$C$44</definedName>
    <definedName name="__123Graph_AKERST_GL" localSheetId="0" hidden="1">'Kersen (totaal)'!$G$3:$G$44</definedName>
    <definedName name="__123Graph_AKERST_GR" localSheetId="0" hidden="1">'Kersen (totaal)'!$B$3:$B$44</definedName>
    <definedName name="__123Graph_AKERST_LB" localSheetId="0" hidden="1">'Kersen (totaal)'!$M$3:$M$44</definedName>
    <definedName name="__123Graph_AKERST_NB" localSheetId="0" hidden="1">'Kersen (totaal)'!$L$3:$L$44</definedName>
    <definedName name="__123Graph_AKERST_NH" localSheetId="0" hidden="1">'Kersen (totaal)'!$I$3:$I$44</definedName>
    <definedName name="__123Graph_AKERST_NL" localSheetId="0" hidden="1">'Kersen (totaal)'!$N$3:$N$44</definedName>
    <definedName name="__123Graph_AKERST_OV" localSheetId="0" hidden="1">'Kersen (totaal)'!$E$3:$E$44</definedName>
    <definedName name="__123Graph_AKERST_UT" localSheetId="0" hidden="1">'Kersen (totaal)'!$H$3:$H$44</definedName>
    <definedName name="__123Graph_AKERST_ZH" localSheetId="0" hidden="1">'Kersen (totaal)'!$J$3:$J$44</definedName>
    <definedName name="__123Graph_AKERST_ZL" localSheetId="0" hidden="1">'Kersen (totaal)'!$K$3:$K$44</definedName>
    <definedName name="__123Graph_AKERSZ_67" localSheetId="0" hidden="1">'Zoete kersen'!$B$20:$M$20</definedName>
    <definedName name="__123Graph_AKERSZ_70" localSheetId="0" hidden="1">'Zoete kersen'!$B$23:$M$23</definedName>
    <definedName name="__123Graph_AKERSZ_80" localSheetId="0" hidden="1">'Zoete kersen'!$B$33:$M$33</definedName>
    <definedName name="__123Graph_AKERSZ_DR" localSheetId="0" hidden="1">'Zoete kersen'!$D$13:$D$44</definedName>
    <definedName name="__123Graph_AKERSZ_FL" localSheetId="0" hidden="1">'Zoete kersen'!$F$13:$F$44</definedName>
    <definedName name="__123Graph_AKERSZ_FR" localSheetId="0" hidden="1">'Zoete kersen'!$C$13:$C$44</definedName>
    <definedName name="__123Graph_AKERSZ_GL" localSheetId="0" hidden="1">'Zoete kersen'!$G$13:$G$44</definedName>
    <definedName name="__123Graph_AKERSZ_GR" localSheetId="0" hidden="1">'Zoete kersen'!$B$13:$B$44</definedName>
    <definedName name="__123Graph_AKERSZ_LB" localSheetId="0" hidden="1">'Zoete kersen'!$M$13:$M$44</definedName>
    <definedName name="__123Graph_AKERSZ_NB" localSheetId="0" hidden="1">'Zoete kersen'!$L$13:$L$44</definedName>
    <definedName name="__123Graph_AKERSZ_NH" localSheetId="0" hidden="1">'Zoete kersen'!$I$13:$I$44</definedName>
    <definedName name="__123Graph_AKERSZ_NL" localSheetId="0" hidden="1">'Zoete kersen'!$N$13:$N$44</definedName>
    <definedName name="__123Graph_AKERSZ_OV" localSheetId="0" hidden="1">'Zoete kersen'!$E$13:$E$44</definedName>
    <definedName name="__123Graph_AKERSZ_UT" localSheetId="0" hidden="1">'Zoete kersen'!$H$13:$H$44</definedName>
    <definedName name="__123Graph_AKERSZ_ZH" localSheetId="0" hidden="1">'Zoete kersen'!$J$13:$J$44</definedName>
    <definedName name="__123Graph_AKERSZ_ZL" localSheetId="0" hidden="1">'Zoete kersen'!$K$13:$K$44</definedName>
    <definedName name="__123Graph_AMOREL_67" localSheetId="0" hidden="1">'Zure kersen'!$B$10:$M$10</definedName>
    <definedName name="__123Graph_AMOREL_70" localSheetId="0" hidden="1">'Zure kersen'!$B$13:$M$13</definedName>
    <definedName name="__123Graph_AMOREL_80" localSheetId="0" hidden="1">'Zure kersen'!$B$23:$M$23</definedName>
    <definedName name="__123Graph_AMOREL_DR" localSheetId="0" hidden="1">'Zure kersen'!$D$3:$D$34</definedName>
    <definedName name="__123Graph_AMOREL_FL" localSheetId="0" hidden="1">'Zure kersen'!$F$3:$F$34</definedName>
    <definedName name="__123Graph_AMOREL_FR" localSheetId="0" hidden="1">'Zure kersen'!$C$3:$C$34</definedName>
    <definedName name="__123Graph_AMOREL_GL" localSheetId="0" hidden="1">'Zure kersen'!$G$3:$G$34</definedName>
    <definedName name="__123Graph_AMOREL_GR" localSheetId="0" hidden="1">'Zure kersen'!$B$3:$B$34</definedName>
    <definedName name="__123Graph_AMOREL_LB" localSheetId="0" hidden="1">'Zure kersen'!$M$3:$M$34</definedName>
    <definedName name="__123Graph_AMOREL_NB" localSheetId="0" hidden="1">'Zure kersen'!$L$3:$L$34</definedName>
    <definedName name="__123Graph_AMOREL_NH" localSheetId="0" hidden="1">'Zure kersen'!$I$3:$I$34</definedName>
    <definedName name="__123Graph_AMOREL_NL" localSheetId="0" hidden="1">'Zure kersen'!$N$3:$N$34</definedName>
    <definedName name="__123Graph_AMOREL_OV" localSheetId="0" hidden="1">'Zure kersen'!$E$3:$E$34</definedName>
    <definedName name="__123Graph_AMOREL_UT" localSheetId="0" hidden="1">'Zure kersen'!$H$3:$H$34</definedName>
    <definedName name="__123Graph_AMOREL_ZH" localSheetId="0" hidden="1">'Zure kersen'!$J$3:$J$34</definedName>
    <definedName name="__123Graph_AMOREL_ZL" localSheetId="0" hidden="1">'Zure kersen'!$K$3:$K$34</definedName>
    <definedName name="__123Graph_AOVER_84" localSheetId="0" hidden="1">Overige!$B$7:$M$7</definedName>
    <definedName name="__123Graph_AOVER_90" localSheetId="0" hidden="1">Overige!$B$13:$M$13</definedName>
    <definedName name="__123Graph_AOVER_DR" localSheetId="0" hidden="1">Overige!$D$3:$D$24</definedName>
    <definedName name="__123Graph_AOVER_FL" localSheetId="0" hidden="1">Overige!$F$3:$F$24</definedName>
    <definedName name="__123Graph_AOVER_FR" localSheetId="0" hidden="1">Overige!$C$3:$C$24</definedName>
    <definedName name="__123Graph_AOVER_GL" localSheetId="0" hidden="1">Overige!$G$3:$G$24</definedName>
    <definedName name="__123Graph_AOVER_GR" localSheetId="0" hidden="1">Overige!$B$3:$B$24</definedName>
    <definedName name="__123Graph_AOVER_LB" localSheetId="0" hidden="1">Overige!$M$3:$M$24</definedName>
    <definedName name="__123Graph_AOVER_NB" localSheetId="0" hidden="1">Overige!$L$3:$L$24</definedName>
    <definedName name="__123Graph_AOVER_NH" localSheetId="0" hidden="1">Overige!$I$3:$I$24</definedName>
    <definedName name="__123Graph_AOVER_NL" localSheetId="0" hidden="1">Overige!$N$3:$N$24</definedName>
    <definedName name="__123Graph_AOVER_OV" localSheetId="0" hidden="1">Overige!$E$3:$E$24</definedName>
    <definedName name="__123Graph_AOVER_UT" localSheetId="0" hidden="1">Overige!$H$3:$H$24</definedName>
    <definedName name="__123Graph_AOVER_ZH" localSheetId="0" hidden="1">Overige!$J$3:$J$24</definedName>
    <definedName name="__123Graph_AOVER_ZL" localSheetId="0" hidden="1">Overige!$K$3:$K$24</definedName>
    <definedName name="__123Graph_APEER_67" localSheetId="0" hidden="1">Peren!$B$10:$M$10</definedName>
    <definedName name="__123Graph_APEER_70" localSheetId="0" hidden="1">Peren!$B$13:$M$13</definedName>
    <definedName name="__123Graph_APEER_80" localSheetId="0" hidden="1">Peren!$B$23:$M$23</definedName>
    <definedName name="__123Graph_APEER_90" localSheetId="0" hidden="1">Peren!$B$33:$M$33</definedName>
    <definedName name="__123Graph_APEER_DR" localSheetId="0" hidden="1">Peren!$D$3:$D$44</definedName>
    <definedName name="__123Graph_APEER_FL" localSheetId="0" hidden="1">Peren!$F$3:$F$44</definedName>
    <definedName name="__123Graph_APEER_FR" localSheetId="0" hidden="1">Peren!$C$3:$C$44</definedName>
    <definedName name="__123Graph_APEER_GL" localSheetId="0" hidden="1">Peren!$G$3:$G$44</definedName>
    <definedName name="__123Graph_APEER_GR" localSheetId="0" hidden="1">Peren!$B$3:$B$44</definedName>
    <definedName name="__123Graph_APEER_LB" localSheetId="0" hidden="1">Peren!$M$3:$M$44</definedName>
    <definedName name="__123Graph_APEER_NB" localSheetId="0" hidden="1">Peren!$L$3:$L$44</definedName>
    <definedName name="__123Graph_APEER_NH" localSheetId="0" hidden="1">Peren!$I$3:$I$44</definedName>
    <definedName name="__123Graph_APEER_NL" localSheetId="0" hidden="1">Peren!$N$3:$N$44</definedName>
    <definedName name="__123Graph_APEER_OV" localSheetId="0" hidden="1">Peren!$E$3:$E$44</definedName>
    <definedName name="__123Graph_APEER_UT" localSheetId="0" hidden="1">Peren!$H$3:$H$44</definedName>
    <definedName name="__123Graph_APEER_ZH" localSheetId="0" hidden="1">Peren!$J$3:$J$44</definedName>
    <definedName name="__123Graph_APEER_ZL" localSheetId="0" hidden="1">Peren!$K$3:$K$44</definedName>
    <definedName name="__123Graph_APRUIM_67" localSheetId="0" hidden="1">Pruimen!$B$10:$M$10</definedName>
    <definedName name="__123Graph_APRUIM_70" localSheetId="0" hidden="1">Pruimen!$B$13:$M$13</definedName>
    <definedName name="__123Graph_APRUIM_80" localSheetId="0" hidden="1">Pruimen!$B$23:$M$23</definedName>
    <definedName name="__123Graph_APRUIM_DR" localSheetId="0" hidden="1">Pruimen!$D$3:$D$34</definedName>
    <definedName name="__123Graph_APRUIM_FL" localSheetId="0" hidden="1">Pruimen!$F$3:$F$34</definedName>
    <definedName name="__123Graph_APRUIM_FR" localSheetId="0" hidden="1">Pruimen!$C$3:$C$34</definedName>
    <definedName name="__123Graph_APRUIM_GL" localSheetId="0" hidden="1">Pruimen!$G$3:$G$34</definedName>
    <definedName name="__123Graph_APRUIM_GR" localSheetId="0" hidden="1">Pruimen!$B$3:$B$34</definedName>
    <definedName name="__123Graph_APRUIM_LB" localSheetId="0" hidden="1">Pruimen!$M$3:$M$34</definedName>
    <definedName name="__123Graph_APRUIM_NB" localSheetId="0" hidden="1">Pruimen!$L$3:$L$34</definedName>
    <definedName name="__123Graph_APRUIM_NH" localSheetId="0" hidden="1">Pruimen!$I$3:$I$34</definedName>
    <definedName name="__123Graph_APRUIM_NL" localSheetId="0" hidden="1">Pruimen!$N$3:$N$34</definedName>
    <definedName name="__123Graph_APRUIM_OV" localSheetId="0" hidden="1">Pruimen!$E$3:$E$34</definedName>
    <definedName name="__123Graph_APRUIM_UT" localSheetId="0" hidden="1">Pruimen!$H$3:$H$34</definedName>
    <definedName name="__123Graph_APRUIM_ZH" localSheetId="0" hidden="1">Pruimen!$J$3:$J$34</definedName>
    <definedName name="__123Graph_APRUIM_ZL" localSheetId="0" hidden="1">Pruimen!$K$3:$K$34</definedName>
    <definedName name="__123Graph_X" localSheetId="0" hidden="1">'Zoete kersen'!$A$13:$A$44</definedName>
    <definedName name="__123Graph_XAPPEL_67" localSheetId="0" hidden="1">'Nederland (totaal)'!#REF!</definedName>
    <definedName name="__123Graph_XAPPEL_70" localSheetId="0" hidden="1">'Nederland (totaal)'!#REF!</definedName>
    <definedName name="__123Graph_XAPPEL_80" localSheetId="0" hidden="1">'Nederland (totaal)'!#REF!</definedName>
    <definedName name="__123Graph_XAPPEL_90" localSheetId="0" hidden="1">'Nederland (totaal)'!#REF!</definedName>
    <definedName name="__123Graph_XAPPEL_DR" localSheetId="0" hidden="1">Appels!$A$3:$A$44</definedName>
    <definedName name="__123Graph_XAPPEL_FL" localSheetId="0" hidden="1">Appels!$A$3:$A$44</definedName>
    <definedName name="__123Graph_XAPPEL_FR" localSheetId="0" hidden="1">Appels!$A$3:$A$44</definedName>
    <definedName name="__123Graph_XAPPEL_GL" localSheetId="0" hidden="1">Appels!$A$3:$A$44</definedName>
    <definedName name="__123Graph_XAPPEL_GR" localSheetId="0" hidden="1">Appels!$A$3:$A$44</definedName>
    <definedName name="__123Graph_XAPPEL_LB" localSheetId="0" hidden="1">Appels!$A$3:$A$44</definedName>
    <definedName name="__123Graph_XAPPEL_NB" localSheetId="0" hidden="1">Appels!$A$3:$A$44</definedName>
    <definedName name="__123Graph_XAPPEL_NH" localSheetId="0" hidden="1">Appels!$A$3:$A$44</definedName>
    <definedName name="__123Graph_XAPPEL_NL" localSheetId="0" hidden="1">Appels!$A$3:$A$44</definedName>
    <definedName name="__123Graph_XAPPEL_OV" localSheetId="0" hidden="1">Appels!$A$3:$A$44</definedName>
    <definedName name="__123Graph_XAPPEL_UT" localSheetId="0" hidden="1">Appels!$A$3:$A$44</definedName>
    <definedName name="__123Graph_XAPPEL_ZH" localSheetId="0" hidden="1">Appels!$A$3:$A$44</definedName>
    <definedName name="__123Graph_XAPPEL_ZL" localSheetId="0" hidden="1">Appels!$A$3:$A$44</definedName>
    <definedName name="__123Graph_XBED_51" localSheetId="0" hidden="1">'Nederland (totaal)'!#REF!</definedName>
    <definedName name="__123Graph_XBED_60" localSheetId="0" hidden="1">'Nederland (totaal)'!#REF!</definedName>
    <definedName name="__123Graph_XBED_70" localSheetId="0" hidden="1">'Nederland (totaal)'!#REF!</definedName>
    <definedName name="__123Graph_XBED_80" localSheetId="0" hidden="1">'Nederland (totaal)'!#REF!</definedName>
    <definedName name="__123Graph_XBED_90" localSheetId="0" hidden="1">'Nederland (totaal)'!#REF!</definedName>
    <definedName name="__123Graph_XBED_DR" localSheetId="0" hidden="1">'Nederland (totaal)'!$A$3:$A$76</definedName>
    <definedName name="__123Graph_XBED_FL" localSheetId="0" hidden="1">'Nederland (totaal)'!$A$3:$A$76</definedName>
    <definedName name="__123Graph_XBED_FR" localSheetId="0" hidden="1">'Nederland (totaal)'!$A$3:$A$76</definedName>
    <definedName name="__123Graph_XBED_GL" localSheetId="0" hidden="1">'Nederland (totaal)'!$A$3:$A$76</definedName>
    <definedName name="__123Graph_XBED_GR" localSheetId="0" hidden="1">'Nederland (totaal)'!$A$3:$A$76</definedName>
    <definedName name="__123Graph_XBED_LB" localSheetId="0" hidden="1">'Nederland (totaal)'!$A$3:$A$76</definedName>
    <definedName name="__123Graph_XBED_NB" localSheetId="0" hidden="1">'Nederland (totaal)'!$A$3:$A$76</definedName>
    <definedName name="__123Graph_XBED_NH" localSheetId="0" hidden="1">'Nederland (totaal)'!$A$3:$A$76</definedName>
    <definedName name="__123Graph_XBED_NL" localSheetId="0" hidden="1">'Nederland (totaal)'!$A$3:$A$76</definedName>
    <definedName name="__123Graph_XBED_OV" localSheetId="0" hidden="1">'Nederland (totaal)'!$A$3:$A$76</definedName>
    <definedName name="__123Graph_XBED_UT" localSheetId="0" hidden="1">'Nederland (totaal)'!$A$3:$A$76</definedName>
    <definedName name="__123Graph_XBED_ZH" localSheetId="0" hidden="1">'Nederland (totaal)'!$A$3:$A$76</definedName>
    <definedName name="__123Graph_XBED_ZL" localSheetId="0" hidden="1">'Nederland (totaal)'!$A$3:$A$76</definedName>
    <definedName name="__123Graph_XGEMOP_51" localSheetId="0" hidden="1">'Nederland (totaal)'!#REF!</definedName>
    <definedName name="__123Graph_XGEMOP_60" localSheetId="0" hidden="1">'Nederland (totaal)'!#REF!</definedName>
    <definedName name="__123Graph_XGEMOP_70" localSheetId="0" hidden="1">'Nederland (totaal)'!#REF!</definedName>
    <definedName name="__123Graph_XGEMOP_80" localSheetId="0" hidden="1">'Nederland (totaal)'!#REF!</definedName>
    <definedName name="__123Graph_XGEMOP_90" localSheetId="0" hidden="1">'Nederland (totaal)'!#REF!</definedName>
    <definedName name="__123Graph_XGEMOP_DR" localSheetId="0" hidden="1">'Nederland (totaal)'!$A$3:$A$76</definedName>
    <definedName name="__123Graph_XGEMOP_FL" localSheetId="0" hidden="1">'Nederland (totaal)'!$A$3:$A$76</definedName>
    <definedName name="__123Graph_XGEMOP_FR" localSheetId="0" hidden="1">'Nederland (totaal)'!$A$3:$A$76</definedName>
    <definedName name="__123Graph_XGEMOP_GL" localSheetId="0" hidden="1">'Nederland (totaal)'!$A$3:$A$76</definedName>
    <definedName name="__123Graph_XGEMOP_GR" localSheetId="0" hidden="1">'Nederland (totaal)'!$A$3:$A$76</definedName>
    <definedName name="__123Graph_XGEMOP_LB" localSheetId="0" hidden="1">'Nederland (totaal)'!$A$3:$A$76</definedName>
    <definedName name="__123Graph_XGEMOP_NB" localSheetId="0" hidden="1">'Nederland (totaal)'!$A$3:$A$76</definedName>
    <definedName name="__123Graph_XGEMOP_NH" localSheetId="0" hidden="1">'Nederland (totaal)'!$A$3:$A$76</definedName>
    <definedName name="__123Graph_XGEMOP_NL" localSheetId="0" hidden="1">'Nederland (totaal)'!$A$3:$A$76</definedName>
    <definedName name="__123Graph_XGEMOP_OV" localSheetId="0" hidden="1">'Nederland (totaal)'!$A$3:$A$76</definedName>
    <definedName name="__123Graph_XGEMOP_UT" localSheetId="0" hidden="1">'Nederland (totaal)'!$A$3:$A$76</definedName>
    <definedName name="__123Graph_XGEMOP_ZH" localSheetId="0" hidden="1">'Nederland (totaal)'!$A$3:$A$76</definedName>
    <definedName name="__123Graph_XGEMOP_ZL" localSheetId="0" hidden="1">'Nederland (totaal)'!$A$3:$A$76</definedName>
    <definedName name="__123Graph_XKERST_67" localSheetId="0" hidden="1">'Nederland (totaal)'!#REF!</definedName>
    <definedName name="__123Graph_XKERST_70" localSheetId="0" hidden="1">'Nederland (totaal)'!#REF!</definedName>
    <definedName name="__123Graph_XKERST_80" localSheetId="0" hidden="1">'Nederland (totaal)'!#REF!</definedName>
    <definedName name="__123Graph_XKERST_DR" localSheetId="0" hidden="1">'Kersen (totaal)'!$A$3:$A$44</definedName>
    <definedName name="__123Graph_XKERST_FL" localSheetId="0" hidden="1">'Kersen (totaal)'!$A$3:$A$44</definedName>
    <definedName name="__123Graph_XKERST_FR" localSheetId="0" hidden="1">'Kersen (totaal)'!$A$3:$A$44</definedName>
    <definedName name="__123Graph_XKERST_GL" localSheetId="0" hidden="1">'Kersen (totaal)'!$A$3:$A$44</definedName>
    <definedName name="__123Graph_XKERST_GR" localSheetId="0" hidden="1">'Kersen (totaal)'!$A$3:$A$44</definedName>
    <definedName name="__123Graph_XKERST_LB" localSheetId="0" hidden="1">'Kersen (totaal)'!$A$3:$A$44</definedName>
    <definedName name="__123Graph_XKERST_NB" localSheetId="0" hidden="1">'Kersen (totaal)'!$A$3:$A$44</definedName>
    <definedName name="__123Graph_XKERST_NH" localSheetId="0" hidden="1">'Kersen (totaal)'!$A$3:$A$44</definedName>
    <definedName name="__123Graph_XKERST_NL" localSheetId="0" hidden="1">'Kersen (totaal)'!$A$3:$A$44</definedName>
    <definedName name="__123Graph_XKERST_OV" localSheetId="0" hidden="1">'Kersen (totaal)'!$A$3:$A$44</definedName>
    <definedName name="__123Graph_XKERST_UT" localSheetId="0" hidden="1">'Kersen (totaal)'!$A$3:$A$44</definedName>
    <definedName name="__123Graph_XKERST_ZH" localSheetId="0" hidden="1">'Kersen (totaal)'!$A$3:$A$44</definedName>
    <definedName name="__123Graph_XKERST_ZL" localSheetId="0" hidden="1">'Kersen (totaal)'!$A$3:$A$44</definedName>
    <definedName name="__123Graph_XKERSZ_67" localSheetId="0" hidden="1">'Nederland (totaal)'!#REF!</definedName>
    <definedName name="__123Graph_XKERSZ_70" localSheetId="0" hidden="1">'Nederland (totaal)'!#REF!</definedName>
    <definedName name="__123Graph_XKERSZ_80" localSheetId="0" hidden="1">'Nederland (totaal)'!#REF!</definedName>
    <definedName name="__123Graph_XKERSZ_DR" localSheetId="0" hidden="1">'Zoete kersen'!$A$13:$A$44</definedName>
    <definedName name="__123Graph_XKERSZ_FL" localSheetId="0" hidden="1">'Zoete kersen'!$A$13:$A$44</definedName>
    <definedName name="__123Graph_XKERSZ_FR" localSheetId="0" hidden="1">'Zoete kersen'!$A$13:$A$44</definedName>
    <definedName name="__123Graph_XKERSZ_GL" localSheetId="0" hidden="1">'Zoete kersen'!$A$13:$A$44</definedName>
    <definedName name="__123Graph_XKERSZ_GR" localSheetId="0" hidden="1">'Zoete kersen'!$A$13:$A$44</definedName>
    <definedName name="__123Graph_XKERSZ_LB" localSheetId="0" hidden="1">'Zoete kersen'!$A$13:$A$44</definedName>
    <definedName name="__123Graph_XKERSZ_NB" localSheetId="0" hidden="1">'Zoete kersen'!$A$13:$A$44</definedName>
    <definedName name="__123Graph_XKERSZ_NH" localSheetId="0" hidden="1">'Zoete kersen'!$A$13:$A$44</definedName>
    <definedName name="__123Graph_XKERSZ_NL" localSheetId="0" hidden="1">'Zoete kersen'!$A$13:$A$44</definedName>
    <definedName name="__123Graph_XKERSZ_OV" localSheetId="0" hidden="1">'Zoete kersen'!$A$13:$A$44</definedName>
    <definedName name="__123Graph_XKERSZ_UT" localSheetId="0" hidden="1">'Zoete kersen'!$A$13:$A$44</definedName>
    <definedName name="__123Graph_XKERSZ_ZH" localSheetId="0" hidden="1">'Zoete kersen'!$A$13:$A$44</definedName>
    <definedName name="__123Graph_XKERSZ_ZL" localSheetId="0" hidden="1">'Zoete kersen'!$A$13:$A$44</definedName>
    <definedName name="__123Graph_XMOREL_67" localSheetId="0" hidden="1">'Nederland (totaal)'!#REF!</definedName>
    <definedName name="__123Graph_XMOREL_70" localSheetId="0" hidden="1">'Nederland (totaal)'!#REF!</definedName>
    <definedName name="__123Graph_XMOREL_80" localSheetId="0" hidden="1">'Nederland (totaal)'!#REF!</definedName>
    <definedName name="__123Graph_XMOREL_DR" localSheetId="0" hidden="1">'Zure kersen'!$A$3:$A$34</definedName>
    <definedName name="__123Graph_XMOREL_FL" localSheetId="0" hidden="1">'Zure kersen'!$A$3:$A$34</definedName>
    <definedName name="__123Graph_XMOREL_FR" localSheetId="0" hidden="1">'Zure kersen'!$A$3:$A$34</definedName>
    <definedName name="__123Graph_XMOREL_GL" localSheetId="0" hidden="1">'Zure kersen'!$A$3:$A$34</definedName>
    <definedName name="__123Graph_XMOREL_GR" localSheetId="0" hidden="1">'Zure kersen'!$A$3:$A$34</definedName>
    <definedName name="__123Graph_XMOREL_LB" localSheetId="0" hidden="1">'Zure kersen'!$A$3:$A$34</definedName>
    <definedName name="__123Graph_XMOREL_NB" localSheetId="0" hidden="1">'Zure kersen'!$A$3:$A$34</definedName>
    <definedName name="__123Graph_XMOREL_NH" localSheetId="0" hidden="1">'Zure kersen'!$A$3:$A$34</definedName>
    <definedName name="__123Graph_XMOREL_NL" localSheetId="0" hidden="1">'Zure kersen'!$A$3:$A$34</definedName>
    <definedName name="__123Graph_XMOREL_OV" localSheetId="0" hidden="1">'Zure kersen'!$A$3:$A$34</definedName>
    <definedName name="__123Graph_XMOREL_UT" localSheetId="0" hidden="1">'Zure kersen'!$A$3:$A$34</definedName>
    <definedName name="__123Graph_XMOREL_ZH" localSheetId="0" hidden="1">'Zure kersen'!$A$3:$A$34</definedName>
    <definedName name="__123Graph_XMOREL_ZL" localSheetId="0" hidden="1">'Zure kersen'!$A$3:$A$34</definedName>
    <definedName name="__123Graph_XOVER_84" localSheetId="0" hidden="1">'Nederland (totaal)'!#REF!</definedName>
    <definedName name="__123Graph_XOVER_90" localSheetId="0" hidden="1">'Nederland (totaal)'!#REF!</definedName>
    <definedName name="__123Graph_XOVER_DR" localSheetId="0" hidden="1">Overige!$A$3:$A$24</definedName>
    <definedName name="__123Graph_XOVER_FL" localSheetId="0" hidden="1">Overige!$A$3:$A$24</definedName>
    <definedName name="__123Graph_XOVER_FR" localSheetId="0" hidden="1">Overige!$A$3:$A$24</definedName>
    <definedName name="__123Graph_XOVER_GL" localSheetId="0" hidden="1">Overige!$A$3:$A$24</definedName>
    <definedName name="__123Graph_XOVER_GR" localSheetId="0" hidden="1">Overige!$A$3:$A$24</definedName>
    <definedName name="__123Graph_XOVER_LB" localSheetId="0" hidden="1">Overige!$A$3:$A$24</definedName>
    <definedName name="__123Graph_XOVER_NB" localSheetId="0" hidden="1">Overige!$A$3:$A$24</definedName>
    <definedName name="__123Graph_XOVER_NH" localSheetId="0" hidden="1">Overige!$A$3:$A$24</definedName>
    <definedName name="__123Graph_XOVER_NL" localSheetId="0" hidden="1">Overige!$A$3:$A$24</definedName>
    <definedName name="__123Graph_XOVER_OV" localSheetId="0" hidden="1">Overige!$A$3:$A$24</definedName>
    <definedName name="__123Graph_XOVER_UT" localSheetId="0" hidden="1">Overige!$A$3:$A$24</definedName>
    <definedName name="__123Graph_XOVER_ZH" localSheetId="0" hidden="1">Overige!$A$3:$A$24</definedName>
    <definedName name="__123Graph_XOVER_ZL" localSheetId="0" hidden="1">Overige!$A$3:$A$24</definedName>
    <definedName name="__123Graph_XPEER_67" localSheetId="0" hidden="1">'Nederland (totaal)'!#REF!</definedName>
    <definedName name="__123Graph_XPEER_70" localSheetId="0" hidden="1">'Nederland (totaal)'!#REF!</definedName>
    <definedName name="__123Graph_XPEER_80" localSheetId="0" hidden="1">'Nederland (totaal)'!#REF!</definedName>
    <definedName name="__123Graph_XPEER_90" localSheetId="0" hidden="1">'Nederland (totaal)'!#REF!</definedName>
    <definedName name="__123Graph_XPEER_DR" localSheetId="0" hidden="1">Peren!$A$3:$A$44</definedName>
    <definedName name="__123Graph_XPEER_FL" localSheetId="0" hidden="1">Peren!$A$3:$A$44</definedName>
    <definedName name="__123Graph_XPEER_FR" localSheetId="0" hidden="1">Peren!$A$3:$A$44</definedName>
    <definedName name="__123Graph_XPEER_GL" localSheetId="0" hidden="1">Peren!$A$3:$A$44</definedName>
    <definedName name="__123Graph_XPEER_GR" localSheetId="0" hidden="1">Peren!$A$3:$A$44</definedName>
    <definedName name="__123Graph_XPEER_LB" localSheetId="0" hidden="1">Peren!$A$3:$A$44</definedName>
    <definedName name="__123Graph_XPEER_NB" localSheetId="0" hidden="1">Peren!$A$3:$A$44</definedName>
    <definedName name="__123Graph_XPEER_NH" localSheetId="0" hidden="1">Peren!$A$3:$A$44</definedName>
    <definedName name="__123Graph_XPEER_NL" localSheetId="0" hidden="1">Peren!$A$3:$A$44</definedName>
    <definedName name="__123Graph_XPEER_OV" localSheetId="0" hidden="1">Peren!$A$3:$A$44</definedName>
    <definedName name="__123Graph_XPEER_UT" localSheetId="0" hidden="1">Peren!$A$3:$A$44</definedName>
    <definedName name="__123Graph_XPEER_ZH" localSheetId="0" hidden="1">Peren!$A$3:$A$44</definedName>
    <definedName name="__123Graph_XPEER_ZL" localSheetId="0" hidden="1">Peren!$A$3:$A$44</definedName>
    <definedName name="__123Graph_XPRUIM_67" localSheetId="0" hidden="1">'Nederland (totaal)'!#REF!</definedName>
    <definedName name="__123Graph_XPRUIM_70" localSheetId="0" hidden="1">'Nederland (totaal)'!#REF!</definedName>
    <definedName name="__123Graph_XPRUIM_80" localSheetId="0" hidden="1">'Nederland (totaal)'!#REF!</definedName>
    <definedName name="__123Graph_XPRUIM_DR" localSheetId="0" hidden="1">Pruimen!$A$3:$A$34</definedName>
    <definedName name="__123Graph_XPRUIM_FL" localSheetId="0" hidden="1">Pruimen!$A$3:$A$34</definedName>
    <definedName name="__123Graph_XPRUIM_FR" localSheetId="0" hidden="1">Pruimen!$A$3:$A$34</definedName>
    <definedName name="__123Graph_XPRUIM_GL" localSheetId="0" hidden="1">Pruimen!$A$3:$A$34</definedName>
    <definedName name="__123Graph_XPRUIM_GR" localSheetId="0" hidden="1">Pruimen!$A$3:$A$34</definedName>
    <definedName name="__123Graph_XPRUIM_LB" localSheetId="0" hidden="1">Pruimen!$A$3:$A$34</definedName>
    <definedName name="__123Graph_XPRUIM_NB" localSheetId="0" hidden="1">Pruimen!$A$3:$A$34</definedName>
    <definedName name="__123Graph_XPRUIM_NH" localSheetId="0" hidden="1">Pruimen!$A$3:$A$34</definedName>
    <definedName name="__123Graph_XPRUIM_NL" localSheetId="0" hidden="1">Pruimen!$A$3:$A$34</definedName>
    <definedName name="__123Graph_XPRUIM_OV" localSheetId="0" hidden="1">Pruimen!$A$3:$A$34</definedName>
    <definedName name="__123Graph_XPRUIM_UT" localSheetId="0" hidden="1">Pruimen!$A$3:$A$34</definedName>
    <definedName name="__123Graph_XPRUIM_ZH" localSheetId="0" hidden="1">Pruimen!$A$3:$A$34</definedName>
    <definedName name="__123Graph_XPRUIM_ZL" localSheetId="0" hidden="1">Pruimen!$A$3:$A$34</definedName>
    <definedName name="_Regression_Int" localSheetId="0" hidden="1">1</definedName>
    <definedName name="AANT_BED">'Nederland (totaal)'!$A$1:$N$76</definedName>
    <definedName name="_xlnm.Print_Area" localSheetId="0">'Nederland (totaal)'!$B$3:$N$76</definedName>
    <definedName name="Afdrukbereik_MI">'Nederland (totaal)'!$A$1:$N$76</definedName>
    <definedName name="_xlnm.Print_Titles" localSheetId="1">Appels!$A:$A,Appels!$1:$2</definedName>
    <definedName name="_xlnm.Print_Titles" localSheetId="9">'Gem. opp. per bedrijf (totaal)'!$A:$A,'Gem. opp. per bedrijf (totaal)'!$1:$2</definedName>
    <definedName name="_xlnm.Print_Titles" localSheetId="3">'Kersen (totaal)'!$A:$A,'Kersen (totaal)'!$1:$2</definedName>
    <definedName name="_xlnm.Print_Titles" localSheetId="0">'Nederland (totaal)'!$A:$A,'Nederland (totaal)'!$1:$2</definedName>
    <definedName name="_xlnm.Print_Titles" localSheetId="7">Overige!$A:$A,Overige!$1:$2</definedName>
    <definedName name="_xlnm.Print_Titles" localSheetId="2">Peren!$A:$A,Peren!$1:$2</definedName>
    <definedName name="_xlnm.Print_Titles" localSheetId="8">Plantdichtheid!$A:$A,Plantdichtheid!$1:$3</definedName>
    <definedName name="_xlnm.Print_Titles" localSheetId="6">Pruimen!$A:$A,Pruimen!$1:$2</definedName>
    <definedName name="_xlnm.Print_Titles" localSheetId="4">'Zoete kersen'!$A:$A,'Zoete kersen'!$1:$2</definedName>
    <definedName name="_xlnm.Print_Titles" localSheetId="5">'Zure kersen'!$A:$A,'Zure kersen'!$1:$2</definedName>
    <definedName name="BED_APPEL">Appels!$A$1:$N$44</definedName>
    <definedName name="BED_KERST">'Kersen (totaal)'!$A$1:$N$44</definedName>
    <definedName name="BED_KERSZ">'Zoete kersen'!$A$1:$N$44</definedName>
    <definedName name="BED_MOREL">'Zure kersen'!$A$1:$N$34</definedName>
    <definedName name="BED_OVER" localSheetId="8">Plantdichtheid!$A$1:$K$8</definedName>
    <definedName name="BED_OVER">Overige!$A$1:$N$24</definedName>
    <definedName name="BED_PEER">Peren!$A$1:$N$44</definedName>
    <definedName name="BED_PRUIM">Pruimen!$A$1:$N$34</definedName>
    <definedName name="GEM_OPP">'Gem. opp. per bedrijf (totaal)'!$A$1:$N$54</definedName>
    <definedName name="OPP_NL">'Nederland (totaal)'!#REF!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" i="36" l="1"/>
  <c r="V10" i="36"/>
  <c r="U10" i="36"/>
  <c r="T10" i="36"/>
  <c r="S10" i="36"/>
  <c r="W9" i="36"/>
  <c r="V9" i="36"/>
  <c r="U9" i="36"/>
  <c r="T9" i="36"/>
  <c r="S9" i="36"/>
  <c r="W8" i="36"/>
  <c r="V8" i="36"/>
  <c r="U8" i="36"/>
  <c r="T8" i="36"/>
  <c r="S8" i="36"/>
  <c r="W7" i="36"/>
  <c r="V7" i="36"/>
  <c r="U7" i="36"/>
  <c r="T7" i="36"/>
  <c r="S7" i="36"/>
  <c r="W6" i="36"/>
  <c r="V6" i="36"/>
  <c r="U6" i="36"/>
  <c r="T6" i="36"/>
  <c r="S6" i="36"/>
  <c r="W5" i="36"/>
  <c r="V5" i="36"/>
  <c r="U5" i="36"/>
  <c r="T5" i="36"/>
  <c r="S5" i="36"/>
  <c r="W4" i="36"/>
  <c r="V4" i="36"/>
  <c r="U4" i="36"/>
  <c r="T4" i="36"/>
  <c r="T11" i="36" s="1"/>
  <c r="S4" i="36"/>
  <c r="R10" i="36"/>
  <c r="R9" i="36"/>
  <c r="R8" i="36"/>
  <c r="R7" i="36"/>
  <c r="R6" i="36"/>
  <c r="R5" i="36"/>
  <c r="R11" i="36" s="1"/>
  <c r="R4" i="36"/>
  <c r="Q10" i="36"/>
  <c r="Q9" i="36"/>
  <c r="Q8" i="36"/>
  <c r="Q7" i="36"/>
  <c r="Q6" i="36"/>
  <c r="Q5" i="36"/>
  <c r="Q11" i="36" s="1"/>
  <c r="Q4" i="36"/>
  <c r="P10" i="36"/>
  <c r="P9" i="36"/>
  <c r="P8" i="36"/>
  <c r="P7" i="36"/>
  <c r="P6" i="36"/>
  <c r="P5" i="36"/>
  <c r="P4" i="36"/>
  <c r="O10" i="36"/>
  <c r="O9" i="36"/>
  <c r="O8" i="36"/>
  <c r="O7" i="36"/>
  <c r="O6" i="36"/>
  <c r="O5" i="36"/>
  <c r="O11" i="36" s="1"/>
  <c r="O4" i="36"/>
  <c r="N10" i="36"/>
  <c r="N9" i="36"/>
  <c r="N8" i="36"/>
  <c r="N7" i="36"/>
  <c r="N6" i="36"/>
  <c r="N5" i="36"/>
  <c r="N4" i="36"/>
  <c r="N11" i="36"/>
  <c r="U11" i="36" l="1"/>
  <c r="V11" i="36"/>
  <c r="W11" i="36"/>
  <c r="S11" i="36"/>
  <c r="P11" i="36"/>
  <c r="K11" i="36"/>
  <c r="J11" i="36"/>
  <c r="I11" i="36"/>
  <c r="H11" i="36"/>
  <c r="G11" i="36"/>
  <c r="F11" i="36"/>
  <c r="E11" i="36"/>
  <c r="D11" i="36"/>
  <c r="C11" i="36"/>
  <c r="B11" i="36"/>
  <c r="N65" i="35"/>
  <c r="M65" i="35"/>
  <c r="L65" i="35"/>
  <c r="K65" i="35"/>
  <c r="J65" i="35"/>
  <c r="I65" i="35"/>
  <c r="H65" i="35"/>
  <c r="G65" i="35"/>
  <c r="F65" i="35"/>
  <c r="E65" i="35"/>
  <c r="D65" i="35"/>
  <c r="C65" i="35"/>
  <c r="B65" i="35"/>
  <c r="N64" i="35"/>
  <c r="M64" i="35"/>
  <c r="L64" i="35"/>
  <c r="K64" i="35"/>
  <c r="J64" i="35"/>
  <c r="I64" i="35"/>
  <c r="H64" i="35"/>
  <c r="G64" i="35"/>
  <c r="F64" i="35"/>
  <c r="E64" i="35"/>
  <c r="D64" i="35"/>
  <c r="C64" i="35"/>
  <c r="B64" i="35"/>
  <c r="N63" i="35"/>
  <c r="M63" i="35"/>
  <c r="L63" i="35"/>
  <c r="K63" i="35"/>
  <c r="J63" i="35"/>
  <c r="I63" i="35"/>
  <c r="H63" i="35"/>
  <c r="G63" i="35"/>
  <c r="F63" i="35"/>
  <c r="E63" i="35"/>
  <c r="D63" i="35"/>
  <c r="C63" i="35"/>
  <c r="B63" i="35"/>
  <c r="N62" i="35"/>
  <c r="M62" i="35"/>
  <c r="L62" i="35"/>
  <c r="K62" i="35"/>
  <c r="J62" i="35"/>
  <c r="I62" i="35"/>
  <c r="H62" i="35"/>
  <c r="G62" i="35"/>
  <c r="F62" i="35"/>
  <c r="E62" i="35"/>
  <c r="D62" i="35"/>
  <c r="C62" i="35"/>
  <c r="B62" i="35"/>
  <c r="N61" i="35"/>
  <c r="M61" i="35"/>
  <c r="L61" i="35"/>
  <c r="K61" i="35"/>
  <c r="J61" i="35"/>
  <c r="I61" i="35"/>
  <c r="H61" i="35"/>
  <c r="G61" i="35"/>
  <c r="F61" i="35"/>
  <c r="E61" i="35"/>
  <c r="D61" i="35"/>
  <c r="C61" i="35"/>
  <c r="B61" i="35"/>
  <c r="N60" i="35"/>
  <c r="M60" i="35"/>
  <c r="L60" i="35"/>
  <c r="K60" i="35"/>
  <c r="J60" i="35"/>
  <c r="I60" i="35"/>
  <c r="H60" i="35"/>
  <c r="G60" i="35"/>
  <c r="F60" i="35"/>
  <c r="E60" i="35"/>
  <c r="D60" i="35"/>
  <c r="C60" i="35"/>
  <c r="B60" i="35"/>
  <c r="N59" i="35"/>
  <c r="M59" i="35"/>
  <c r="L59" i="35"/>
  <c r="K59" i="35"/>
  <c r="J59" i="35"/>
  <c r="I59" i="35"/>
  <c r="H59" i="35"/>
  <c r="G59" i="35"/>
  <c r="F59" i="35"/>
  <c r="E59" i="35"/>
  <c r="D59" i="35"/>
  <c r="C59" i="35"/>
  <c r="B59" i="35"/>
  <c r="N58" i="35"/>
  <c r="M58" i="35"/>
  <c r="L58" i="35"/>
  <c r="K58" i="35"/>
  <c r="J58" i="35"/>
  <c r="I58" i="35"/>
  <c r="H58" i="35"/>
  <c r="G58" i="35"/>
  <c r="F58" i="35"/>
  <c r="E58" i="35"/>
  <c r="D58" i="35"/>
  <c r="C58" i="35"/>
  <c r="B58" i="35"/>
  <c r="N57" i="35"/>
  <c r="M57" i="35"/>
  <c r="L57" i="35"/>
  <c r="K57" i="35"/>
  <c r="J57" i="35"/>
  <c r="I57" i="35"/>
  <c r="H57" i="35"/>
  <c r="G57" i="35"/>
  <c r="F57" i="35"/>
  <c r="E57" i="35"/>
  <c r="D57" i="35"/>
  <c r="C57" i="35"/>
  <c r="B57" i="35"/>
  <c r="N56" i="35"/>
  <c r="M56" i="35"/>
  <c r="L56" i="35"/>
  <c r="K56" i="35"/>
  <c r="J56" i="35"/>
  <c r="I56" i="35"/>
  <c r="H56" i="35"/>
  <c r="G56" i="35"/>
  <c r="F56" i="35"/>
  <c r="E56" i="35"/>
  <c r="D56" i="35"/>
  <c r="C56" i="35"/>
  <c r="B56" i="35"/>
  <c r="N55" i="35"/>
  <c r="M55" i="35"/>
  <c r="L55" i="35"/>
  <c r="K55" i="35"/>
  <c r="J55" i="35"/>
  <c r="I55" i="35"/>
  <c r="H55" i="35"/>
  <c r="G55" i="35"/>
  <c r="F55" i="35"/>
  <c r="E55" i="35"/>
  <c r="D55" i="35"/>
  <c r="C55" i="35"/>
  <c r="B55" i="35"/>
  <c r="N54" i="35"/>
  <c r="M54" i="35"/>
  <c r="L54" i="35"/>
  <c r="K54" i="35"/>
  <c r="J54" i="35"/>
  <c r="I54" i="35"/>
  <c r="H54" i="35"/>
  <c r="G54" i="35"/>
  <c r="F54" i="35"/>
  <c r="E54" i="35"/>
  <c r="D54" i="35"/>
  <c r="C54" i="35"/>
  <c r="B54" i="35"/>
  <c r="N53" i="35"/>
  <c r="M53" i="35"/>
  <c r="L53" i="35"/>
  <c r="K53" i="35"/>
  <c r="J53" i="35"/>
  <c r="I53" i="35"/>
  <c r="H53" i="35"/>
  <c r="G53" i="35"/>
  <c r="F53" i="35"/>
  <c r="E53" i="35"/>
  <c r="D53" i="35"/>
  <c r="C53" i="35"/>
  <c r="B53" i="35"/>
  <c r="N52" i="35"/>
  <c r="M52" i="35"/>
  <c r="L52" i="35"/>
  <c r="K52" i="35"/>
  <c r="J52" i="35"/>
  <c r="I52" i="35"/>
  <c r="H52" i="35"/>
  <c r="G52" i="35"/>
  <c r="F52" i="35"/>
  <c r="E52" i="35"/>
  <c r="D52" i="35"/>
  <c r="C52" i="35"/>
  <c r="B52" i="35"/>
  <c r="N51" i="35"/>
  <c r="M51" i="35"/>
  <c r="L51" i="35"/>
  <c r="K51" i="35"/>
  <c r="J51" i="35"/>
  <c r="I51" i="35"/>
  <c r="H51" i="35"/>
  <c r="G51" i="35"/>
  <c r="F51" i="35"/>
  <c r="E51" i="35"/>
  <c r="D51" i="35"/>
  <c r="C51" i="35"/>
  <c r="B51" i="35"/>
  <c r="N50" i="35"/>
  <c r="M50" i="35"/>
  <c r="L50" i="35"/>
  <c r="K50" i="35"/>
  <c r="J50" i="35"/>
  <c r="I50" i="35"/>
  <c r="H50" i="35"/>
  <c r="G50" i="35"/>
  <c r="F50" i="35"/>
  <c r="E50" i="35"/>
  <c r="D50" i="35"/>
  <c r="C50" i="35"/>
  <c r="B50" i="35"/>
  <c r="N49" i="35"/>
  <c r="M49" i="35"/>
  <c r="L49" i="35"/>
  <c r="K49" i="35"/>
  <c r="J49" i="35"/>
  <c r="I49" i="35"/>
  <c r="H49" i="35"/>
  <c r="G49" i="35"/>
  <c r="F49" i="35"/>
  <c r="E49" i="35"/>
  <c r="D49" i="35"/>
  <c r="C49" i="35"/>
  <c r="B49" i="35"/>
  <c r="N28" i="35"/>
  <c r="M28" i="35"/>
  <c r="L28" i="35"/>
  <c r="K28" i="35"/>
  <c r="J28" i="35"/>
  <c r="I28" i="35"/>
  <c r="H28" i="35"/>
  <c r="G28" i="35"/>
  <c r="F28" i="35"/>
  <c r="E28" i="35"/>
  <c r="D28" i="35"/>
  <c r="C28" i="35"/>
  <c r="B28" i="35"/>
  <c r="N26" i="35"/>
  <c r="M26" i="35"/>
  <c r="L26" i="35"/>
  <c r="K26" i="35"/>
  <c r="J26" i="35"/>
  <c r="I26" i="35"/>
  <c r="H26" i="35"/>
  <c r="G26" i="35"/>
  <c r="F26" i="35"/>
  <c r="E26" i="35"/>
  <c r="D26" i="35"/>
  <c r="C26" i="35"/>
  <c r="B26" i="35"/>
  <c r="N25" i="35"/>
  <c r="M25" i="35"/>
  <c r="L25" i="35"/>
  <c r="K25" i="35"/>
  <c r="J25" i="35"/>
  <c r="I25" i="35"/>
  <c r="H25" i="35"/>
  <c r="G25" i="35"/>
  <c r="F25" i="35"/>
  <c r="E25" i="35"/>
  <c r="D25" i="35"/>
  <c r="C25" i="35"/>
  <c r="B25" i="35"/>
  <c r="N24" i="35"/>
  <c r="M24" i="35"/>
  <c r="L24" i="35"/>
  <c r="K24" i="35"/>
  <c r="J24" i="35"/>
  <c r="I24" i="35"/>
  <c r="H24" i="35"/>
  <c r="G24" i="35"/>
  <c r="F24" i="35"/>
  <c r="E24" i="35"/>
  <c r="D24" i="35"/>
  <c r="C24" i="35"/>
  <c r="B24" i="35"/>
  <c r="N23" i="35"/>
  <c r="M23" i="35"/>
  <c r="L23" i="35"/>
  <c r="K23" i="35"/>
  <c r="J23" i="35"/>
  <c r="I23" i="35"/>
  <c r="H23" i="35"/>
  <c r="G23" i="35"/>
  <c r="F23" i="35"/>
  <c r="E23" i="35"/>
  <c r="D23" i="35"/>
  <c r="C23" i="35"/>
  <c r="B23" i="35"/>
  <c r="N22" i="35"/>
  <c r="M22" i="35"/>
  <c r="L22" i="35"/>
  <c r="K22" i="35"/>
  <c r="J22" i="35"/>
  <c r="I22" i="35"/>
  <c r="H22" i="35"/>
  <c r="G22" i="35"/>
  <c r="F22" i="35"/>
  <c r="E22" i="35"/>
  <c r="D22" i="35"/>
  <c r="C22" i="35"/>
  <c r="B22" i="35"/>
  <c r="N21" i="35"/>
  <c r="M21" i="35"/>
  <c r="L21" i="35"/>
  <c r="K21" i="35"/>
  <c r="J21" i="35"/>
  <c r="I21" i="35"/>
  <c r="H21" i="35"/>
  <c r="G21" i="35"/>
  <c r="F21" i="35"/>
  <c r="E21" i="35"/>
  <c r="D21" i="35"/>
  <c r="C21" i="35"/>
  <c r="B21" i="35"/>
  <c r="N20" i="35"/>
  <c r="M20" i="35"/>
  <c r="L20" i="35"/>
  <c r="K20" i="35"/>
  <c r="J20" i="35"/>
  <c r="I20" i="35"/>
  <c r="H20" i="35"/>
  <c r="G20" i="35"/>
  <c r="F20" i="35"/>
  <c r="E20" i="35"/>
  <c r="D20" i="35"/>
  <c r="C20" i="35"/>
  <c r="B20" i="35"/>
  <c r="N19" i="35"/>
  <c r="M19" i="35"/>
  <c r="L19" i="35"/>
  <c r="K19" i="35"/>
  <c r="J19" i="35"/>
  <c r="I19" i="35"/>
  <c r="H19" i="35"/>
  <c r="G19" i="35"/>
  <c r="F19" i="35"/>
  <c r="E19" i="35"/>
  <c r="D19" i="35"/>
  <c r="C19" i="35"/>
  <c r="B19" i="35"/>
  <c r="N17" i="35"/>
  <c r="M17" i="35"/>
  <c r="L17" i="35"/>
  <c r="K17" i="35"/>
  <c r="J17" i="35"/>
  <c r="I17" i="35"/>
  <c r="H17" i="35"/>
  <c r="G17" i="35"/>
  <c r="F17" i="35"/>
  <c r="E17" i="35"/>
  <c r="D17" i="35"/>
  <c r="C17" i="35"/>
  <c r="B17" i="35"/>
  <c r="N16" i="35"/>
  <c r="M16" i="35"/>
  <c r="L16" i="35"/>
  <c r="K16" i="35"/>
  <c r="J16" i="35"/>
  <c r="I16" i="35"/>
  <c r="H16" i="35"/>
  <c r="G16" i="35"/>
  <c r="F16" i="35"/>
  <c r="E16" i="35"/>
  <c r="D16" i="35"/>
  <c r="C16" i="35"/>
  <c r="B16" i="35"/>
  <c r="N15" i="35"/>
  <c r="M15" i="35"/>
  <c r="L15" i="35"/>
  <c r="K15" i="35"/>
  <c r="J15" i="35"/>
  <c r="I15" i="35"/>
  <c r="H15" i="35"/>
  <c r="G15" i="35"/>
  <c r="F15" i="35"/>
  <c r="E15" i="35"/>
  <c r="D15" i="35"/>
  <c r="C15" i="35"/>
  <c r="B15" i="35"/>
  <c r="N14" i="35"/>
  <c r="M14" i="35"/>
  <c r="L14" i="35"/>
  <c r="K14" i="35"/>
  <c r="J14" i="35"/>
  <c r="I14" i="35"/>
  <c r="H14" i="35"/>
  <c r="G14" i="35"/>
  <c r="F14" i="35"/>
  <c r="E14" i="35"/>
  <c r="D14" i="35"/>
  <c r="C14" i="35"/>
  <c r="B14" i="35"/>
  <c r="N13" i="35"/>
  <c r="M13" i="35"/>
  <c r="L13" i="35"/>
  <c r="K13" i="35"/>
  <c r="J13" i="35"/>
  <c r="I13" i="35"/>
  <c r="H13" i="35"/>
  <c r="G13" i="35"/>
  <c r="F13" i="35"/>
  <c r="E13" i="35"/>
  <c r="D13" i="35"/>
  <c r="C13" i="35"/>
  <c r="B13" i="35"/>
  <c r="N12" i="35"/>
  <c r="M12" i="35"/>
  <c r="L12" i="35"/>
  <c r="K12" i="35"/>
  <c r="J12" i="35"/>
  <c r="I12" i="35"/>
  <c r="H12" i="35"/>
  <c r="G12" i="35"/>
  <c r="F12" i="35"/>
  <c r="E12" i="35"/>
  <c r="D12" i="35"/>
  <c r="C12" i="35"/>
  <c r="B12" i="35"/>
  <c r="N11" i="35"/>
  <c r="M11" i="35"/>
  <c r="L11" i="35"/>
  <c r="K11" i="35"/>
  <c r="J11" i="35"/>
  <c r="I11" i="35"/>
  <c r="H11" i="35"/>
  <c r="G11" i="35"/>
  <c r="F11" i="35"/>
  <c r="E11" i="35"/>
  <c r="D11" i="35"/>
  <c r="C11" i="35"/>
  <c r="B11" i="35"/>
  <c r="N10" i="35"/>
  <c r="M10" i="35"/>
  <c r="L10" i="35"/>
  <c r="K10" i="35"/>
  <c r="J10" i="35"/>
  <c r="I10" i="35"/>
  <c r="H10" i="35"/>
  <c r="G10" i="35"/>
  <c r="F10" i="35"/>
  <c r="E10" i="35"/>
  <c r="D10" i="35"/>
  <c r="C10" i="35"/>
  <c r="B10" i="35"/>
  <c r="N65" i="34"/>
  <c r="M65" i="34"/>
  <c r="L65" i="34"/>
  <c r="K65" i="34"/>
  <c r="J65" i="34"/>
  <c r="I65" i="34"/>
  <c r="H65" i="34"/>
  <c r="G65" i="34"/>
  <c r="F65" i="34"/>
  <c r="E65" i="34"/>
  <c r="D65" i="34"/>
  <c r="C65" i="34"/>
  <c r="B65" i="34"/>
  <c r="N64" i="34"/>
  <c r="M64" i="34"/>
  <c r="L64" i="34"/>
  <c r="K64" i="34"/>
  <c r="J64" i="34"/>
  <c r="I64" i="34"/>
  <c r="H64" i="34"/>
  <c r="G64" i="34"/>
  <c r="F64" i="34"/>
  <c r="E64" i="34"/>
  <c r="D64" i="34"/>
  <c r="C64" i="34"/>
  <c r="B64" i="34"/>
  <c r="N63" i="34"/>
  <c r="M63" i="34"/>
  <c r="L63" i="34"/>
  <c r="K63" i="34"/>
  <c r="J63" i="34"/>
  <c r="I63" i="34"/>
  <c r="H63" i="34"/>
  <c r="G63" i="34"/>
  <c r="F63" i="34"/>
  <c r="E63" i="34"/>
  <c r="D63" i="34"/>
  <c r="C63" i="34"/>
  <c r="B63" i="34"/>
  <c r="N62" i="34"/>
  <c r="M62" i="34"/>
  <c r="L62" i="34"/>
  <c r="K62" i="34"/>
  <c r="J62" i="34"/>
  <c r="I62" i="34"/>
  <c r="H62" i="34"/>
  <c r="G62" i="34"/>
  <c r="F62" i="34"/>
  <c r="E62" i="34"/>
  <c r="D62" i="34"/>
  <c r="C62" i="34"/>
  <c r="B62" i="34"/>
  <c r="N61" i="34"/>
  <c r="M61" i="34"/>
  <c r="L61" i="34"/>
  <c r="K61" i="34"/>
  <c r="J61" i="34"/>
  <c r="I61" i="34"/>
  <c r="H61" i="34"/>
  <c r="G61" i="34"/>
  <c r="F61" i="34"/>
  <c r="E61" i="34"/>
  <c r="D61" i="34"/>
  <c r="C61" i="34"/>
  <c r="B61" i="34"/>
  <c r="N60" i="34"/>
  <c r="M60" i="34"/>
  <c r="L60" i="34"/>
  <c r="K60" i="34"/>
  <c r="J60" i="34"/>
  <c r="I60" i="34"/>
  <c r="H60" i="34"/>
  <c r="G60" i="34"/>
  <c r="F60" i="34"/>
  <c r="E60" i="34"/>
  <c r="D60" i="34"/>
  <c r="C60" i="34"/>
  <c r="B60" i="34"/>
  <c r="N28" i="34"/>
  <c r="M28" i="34"/>
  <c r="L28" i="34"/>
  <c r="K28" i="34"/>
  <c r="J28" i="34"/>
  <c r="I28" i="34"/>
  <c r="H28" i="34"/>
  <c r="G28" i="34"/>
  <c r="E28" i="34"/>
  <c r="D28" i="34"/>
  <c r="C28" i="34"/>
  <c r="B28" i="34"/>
  <c r="N26" i="34"/>
  <c r="M26" i="34"/>
  <c r="L26" i="34"/>
  <c r="K26" i="34"/>
  <c r="J26" i="34"/>
  <c r="I26" i="34"/>
  <c r="H26" i="34"/>
  <c r="G26" i="34"/>
  <c r="E26" i="34"/>
  <c r="D26" i="34"/>
  <c r="C26" i="34"/>
  <c r="N25" i="34"/>
  <c r="M25" i="34"/>
  <c r="L25" i="34"/>
  <c r="K25" i="34"/>
  <c r="J25" i="34"/>
  <c r="I25" i="34"/>
  <c r="H25" i="34"/>
  <c r="G25" i="34"/>
  <c r="F25" i="34"/>
  <c r="E25" i="34"/>
  <c r="C25" i="34"/>
  <c r="N24" i="34"/>
  <c r="M24" i="34"/>
  <c r="L24" i="34"/>
  <c r="K24" i="34"/>
  <c r="J24" i="34"/>
  <c r="I24" i="34"/>
  <c r="H24" i="34"/>
  <c r="G24" i="34"/>
  <c r="F24" i="34"/>
  <c r="E24" i="34"/>
  <c r="C24" i="34"/>
  <c r="B24" i="34"/>
  <c r="N23" i="34"/>
  <c r="M23" i="34"/>
  <c r="L23" i="34"/>
  <c r="K23" i="34"/>
  <c r="J23" i="34"/>
  <c r="I23" i="34"/>
  <c r="H23" i="34"/>
  <c r="G23" i="34"/>
  <c r="E23" i="34"/>
  <c r="C23" i="34"/>
  <c r="N22" i="34"/>
  <c r="M22" i="34"/>
  <c r="L22" i="34"/>
  <c r="K22" i="34"/>
  <c r="J22" i="34"/>
  <c r="I22" i="34"/>
  <c r="H22" i="34"/>
  <c r="G22" i="34"/>
  <c r="E22" i="34"/>
  <c r="C22" i="34"/>
  <c r="N21" i="34"/>
  <c r="M21" i="34"/>
  <c r="L21" i="34"/>
  <c r="K21" i="34"/>
  <c r="J21" i="34"/>
  <c r="I21" i="34"/>
  <c r="H21" i="34"/>
  <c r="G21" i="34"/>
  <c r="E21" i="34"/>
  <c r="N20" i="34"/>
  <c r="M20" i="34"/>
  <c r="L20" i="34"/>
  <c r="K20" i="34"/>
  <c r="J20" i="34"/>
  <c r="I20" i="34"/>
  <c r="H20" i="34"/>
  <c r="G20" i="34"/>
  <c r="E20" i="34"/>
  <c r="N19" i="34"/>
  <c r="M19" i="34"/>
  <c r="L19" i="34"/>
  <c r="K19" i="34"/>
  <c r="J19" i="34"/>
  <c r="I19" i="34"/>
  <c r="H19" i="34"/>
  <c r="G19" i="34"/>
  <c r="F19" i="34"/>
  <c r="E19" i="34"/>
  <c r="B19" i="34"/>
  <c r="N17" i="34"/>
  <c r="M17" i="34"/>
  <c r="L17" i="34"/>
  <c r="K17" i="34"/>
  <c r="J17" i="34"/>
  <c r="I17" i="34"/>
  <c r="H17" i="34"/>
  <c r="G17" i="34"/>
  <c r="E17" i="34"/>
  <c r="B17" i="34"/>
  <c r="N16" i="34"/>
  <c r="M16" i="34"/>
  <c r="L16" i="34"/>
  <c r="K16" i="34"/>
  <c r="J16" i="34"/>
  <c r="I16" i="34"/>
  <c r="H16" i="34"/>
  <c r="G16" i="34"/>
  <c r="E16" i="34"/>
  <c r="B16" i="34"/>
  <c r="N15" i="34"/>
  <c r="M15" i="34"/>
  <c r="L15" i="34"/>
  <c r="K15" i="34"/>
  <c r="J15" i="34"/>
  <c r="I15" i="34"/>
  <c r="H15" i="34"/>
  <c r="G15" i="34"/>
  <c r="E15" i="34"/>
  <c r="D15" i="34"/>
  <c r="B15" i="34"/>
  <c r="N14" i="34"/>
  <c r="M14" i="34"/>
  <c r="L14" i="34"/>
  <c r="K14" i="34"/>
  <c r="J14" i="34"/>
  <c r="I14" i="34"/>
  <c r="H14" i="34"/>
  <c r="G14" i="34"/>
  <c r="E14" i="34"/>
  <c r="D14" i="34"/>
  <c r="B14" i="34"/>
  <c r="N13" i="34"/>
  <c r="M13" i="34"/>
  <c r="L13" i="34"/>
  <c r="K13" i="34"/>
  <c r="J13" i="34"/>
  <c r="I13" i="34"/>
  <c r="H13" i="34"/>
  <c r="G13" i="34"/>
  <c r="E13" i="34"/>
  <c r="D13" i="34"/>
  <c r="B13" i="34"/>
  <c r="N12" i="34"/>
  <c r="M12" i="34"/>
  <c r="L12" i="34"/>
  <c r="K12" i="34"/>
  <c r="J12" i="34"/>
  <c r="I12" i="34"/>
  <c r="H12" i="34"/>
  <c r="G12" i="34"/>
  <c r="E12" i="34"/>
  <c r="D12" i="34"/>
  <c r="B12" i="34"/>
  <c r="N11" i="34"/>
  <c r="M11" i="34"/>
  <c r="L11" i="34"/>
  <c r="K11" i="34"/>
  <c r="J11" i="34"/>
  <c r="I11" i="34"/>
  <c r="H11" i="34"/>
  <c r="G11" i="34"/>
  <c r="E11" i="34"/>
  <c r="D11" i="34"/>
  <c r="B11" i="34"/>
  <c r="N10" i="34"/>
  <c r="M10" i="34"/>
  <c r="L10" i="34"/>
  <c r="K10" i="34"/>
  <c r="J10" i="34"/>
  <c r="I10" i="34"/>
  <c r="H10" i="34"/>
  <c r="G10" i="34"/>
  <c r="E10" i="34"/>
  <c r="D10" i="34"/>
  <c r="B10" i="34"/>
  <c r="N65" i="33"/>
  <c r="M65" i="33"/>
  <c r="L65" i="33"/>
  <c r="K65" i="33"/>
  <c r="J65" i="33"/>
  <c r="I65" i="33"/>
  <c r="H65" i="33"/>
  <c r="G65" i="33"/>
  <c r="F65" i="33"/>
  <c r="E65" i="33"/>
  <c r="C65" i="33"/>
  <c r="B65" i="33"/>
  <c r="N64" i="33"/>
  <c r="M64" i="33"/>
  <c r="L64" i="33"/>
  <c r="K64" i="33"/>
  <c r="J64" i="33"/>
  <c r="I64" i="33"/>
  <c r="H64" i="33"/>
  <c r="G64" i="33"/>
  <c r="F64" i="33"/>
  <c r="E64" i="33"/>
  <c r="C64" i="33"/>
  <c r="B64" i="33"/>
  <c r="N63" i="33"/>
  <c r="M63" i="33"/>
  <c r="L63" i="33"/>
  <c r="K63" i="33"/>
  <c r="J63" i="33"/>
  <c r="I63" i="33"/>
  <c r="H63" i="33"/>
  <c r="G63" i="33"/>
  <c r="F63" i="33"/>
  <c r="E63" i="33"/>
  <c r="C63" i="33"/>
  <c r="B63" i="33"/>
  <c r="N62" i="33"/>
  <c r="M62" i="33"/>
  <c r="L62" i="33"/>
  <c r="K62" i="33"/>
  <c r="J62" i="33"/>
  <c r="I62" i="33"/>
  <c r="H62" i="33"/>
  <c r="G62" i="33"/>
  <c r="F62" i="33"/>
  <c r="E62" i="33"/>
  <c r="C62" i="33"/>
  <c r="B62" i="33"/>
  <c r="N61" i="33"/>
  <c r="M61" i="33"/>
  <c r="L61" i="33"/>
  <c r="K61" i="33"/>
  <c r="J61" i="33"/>
  <c r="I61" i="33"/>
  <c r="H61" i="33"/>
  <c r="G61" i="33"/>
  <c r="F61" i="33"/>
  <c r="E61" i="33"/>
  <c r="C61" i="33"/>
  <c r="B61" i="33"/>
  <c r="N60" i="33"/>
  <c r="M60" i="33"/>
  <c r="L60" i="33"/>
  <c r="K60" i="33"/>
  <c r="J60" i="33"/>
  <c r="I60" i="33"/>
  <c r="H60" i="33"/>
  <c r="G60" i="33"/>
  <c r="F60" i="33"/>
  <c r="E60" i="33"/>
  <c r="D60" i="33"/>
  <c r="C60" i="33"/>
  <c r="B60" i="33"/>
  <c r="N59" i="33"/>
  <c r="M59" i="33"/>
  <c r="L59" i="33"/>
  <c r="K59" i="33"/>
  <c r="J59" i="33"/>
  <c r="I59" i="33"/>
  <c r="H59" i="33"/>
  <c r="G59" i="33"/>
  <c r="F59" i="33"/>
  <c r="E59" i="33"/>
  <c r="D59" i="33"/>
  <c r="C59" i="33"/>
  <c r="B59" i="33"/>
  <c r="N58" i="33"/>
  <c r="M58" i="33"/>
  <c r="L58" i="33"/>
  <c r="K58" i="33"/>
  <c r="J58" i="33"/>
  <c r="I58" i="33"/>
  <c r="H58" i="33"/>
  <c r="G58" i="33"/>
  <c r="F58" i="33"/>
  <c r="E58" i="33"/>
  <c r="D58" i="33"/>
  <c r="C58" i="33"/>
  <c r="B58" i="33"/>
  <c r="N57" i="33"/>
  <c r="M57" i="33"/>
  <c r="L57" i="33"/>
  <c r="K57" i="33"/>
  <c r="J57" i="33"/>
  <c r="I57" i="33"/>
  <c r="H57" i="33"/>
  <c r="G57" i="33"/>
  <c r="F57" i="33"/>
  <c r="E57" i="33"/>
  <c r="D57" i="33"/>
  <c r="C57" i="33"/>
  <c r="B57" i="33"/>
  <c r="N56" i="33"/>
  <c r="M56" i="33"/>
  <c r="L56" i="33"/>
  <c r="K56" i="33"/>
  <c r="J56" i="33"/>
  <c r="I56" i="33"/>
  <c r="H56" i="33"/>
  <c r="G56" i="33"/>
  <c r="F56" i="33"/>
  <c r="E56" i="33"/>
  <c r="D56" i="33"/>
  <c r="C56" i="33"/>
  <c r="B56" i="33"/>
  <c r="N55" i="33"/>
  <c r="M55" i="33"/>
  <c r="L55" i="33"/>
  <c r="K55" i="33"/>
  <c r="J55" i="33"/>
  <c r="I55" i="33"/>
  <c r="H55" i="33"/>
  <c r="G55" i="33"/>
  <c r="F55" i="33"/>
  <c r="E55" i="33"/>
  <c r="D55" i="33"/>
  <c r="C55" i="33"/>
  <c r="B55" i="33"/>
  <c r="N54" i="33"/>
  <c r="M54" i="33"/>
  <c r="L54" i="33"/>
  <c r="K54" i="33"/>
  <c r="J54" i="33"/>
  <c r="I54" i="33"/>
  <c r="H54" i="33"/>
  <c r="G54" i="33"/>
  <c r="F54" i="33"/>
  <c r="E54" i="33"/>
  <c r="D54" i="33"/>
  <c r="C54" i="33"/>
  <c r="B54" i="33"/>
  <c r="N53" i="33"/>
  <c r="M53" i="33"/>
  <c r="L53" i="33"/>
  <c r="K53" i="33"/>
  <c r="J53" i="33"/>
  <c r="I53" i="33"/>
  <c r="H53" i="33"/>
  <c r="G53" i="33"/>
  <c r="F53" i="33"/>
  <c r="E53" i="33"/>
  <c r="D53" i="33"/>
  <c r="C53" i="33"/>
  <c r="B53" i="33"/>
  <c r="N52" i="33"/>
  <c r="M52" i="33"/>
  <c r="L52" i="33"/>
  <c r="K52" i="33"/>
  <c r="J52" i="33"/>
  <c r="I52" i="33"/>
  <c r="H52" i="33"/>
  <c r="G52" i="33"/>
  <c r="F52" i="33"/>
  <c r="E52" i="33"/>
  <c r="D52" i="33"/>
  <c r="C52" i="33"/>
  <c r="B52" i="33"/>
  <c r="N51" i="33"/>
  <c r="M51" i="33"/>
  <c r="L51" i="33"/>
  <c r="K51" i="33"/>
  <c r="J51" i="33"/>
  <c r="I51" i="33"/>
  <c r="H51" i="33"/>
  <c r="G51" i="33"/>
  <c r="F51" i="33"/>
  <c r="E51" i="33"/>
  <c r="D51" i="33"/>
  <c r="C51" i="33"/>
  <c r="B51" i="33"/>
  <c r="N50" i="33"/>
  <c r="M50" i="33"/>
  <c r="L50" i="33"/>
  <c r="K50" i="33"/>
  <c r="J50" i="33"/>
  <c r="I50" i="33"/>
  <c r="H50" i="33"/>
  <c r="G50" i="33"/>
  <c r="F50" i="33"/>
  <c r="E50" i="33"/>
  <c r="D50" i="33"/>
  <c r="C50" i="33"/>
  <c r="B50" i="33"/>
  <c r="N49" i="33"/>
  <c r="M49" i="33"/>
  <c r="L49" i="33"/>
  <c r="K49" i="33"/>
  <c r="J49" i="33"/>
  <c r="I49" i="33"/>
  <c r="H49" i="33"/>
  <c r="G49" i="33"/>
  <c r="F49" i="33"/>
  <c r="E49" i="33"/>
  <c r="D49" i="33"/>
  <c r="C49" i="33"/>
  <c r="B49" i="33"/>
  <c r="N48" i="33"/>
  <c r="M48" i="33"/>
  <c r="L48" i="33"/>
  <c r="K48" i="33"/>
  <c r="J48" i="33"/>
  <c r="I48" i="33"/>
  <c r="H48" i="33"/>
  <c r="G48" i="33"/>
  <c r="F48" i="33"/>
  <c r="E48" i="33"/>
  <c r="D48" i="33"/>
  <c r="C48" i="33"/>
  <c r="B48" i="33"/>
  <c r="N47" i="33"/>
  <c r="M47" i="33"/>
  <c r="L47" i="33"/>
  <c r="K47" i="33"/>
  <c r="J47" i="33"/>
  <c r="I47" i="33"/>
  <c r="H47" i="33"/>
  <c r="G47" i="33"/>
  <c r="F47" i="33"/>
  <c r="E47" i="33"/>
  <c r="D47" i="33"/>
  <c r="C47" i="33"/>
  <c r="B47" i="33"/>
  <c r="N46" i="33"/>
  <c r="M46" i="33"/>
  <c r="L46" i="33"/>
  <c r="K46" i="33"/>
  <c r="J46" i="33"/>
  <c r="I46" i="33"/>
  <c r="H46" i="33"/>
  <c r="G46" i="33"/>
  <c r="F46" i="33"/>
  <c r="E46" i="33"/>
  <c r="D46" i="33"/>
  <c r="C46" i="33"/>
  <c r="B46" i="33"/>
  <c r="N45" i="33"/>
  <c r="M45" i="33"/>
  <c r="L45" i="33"/>
  <c r="K45" i="33"/>
  <c r="J45" i="33"/>
  <c r="I45" i="33"/>
  <c r="H45" i="33"/>
  <c r="G45" i="33"/>
  <c r="F45" i="33"/>
  <c r="E45" i="33"/>
  <c r="D45" i="33"/>
  <c r="C45" i="33"/>
  <c r="B45" i="33"/>
  <c r="N44" i="33"/>
  <c r="M44" i="33"/>
  <c r="L44" i="33"/>
  <c r="K44" i="33"/>
  <c r="J44" i="33"/>
  <c r="I44" i="33"/>
  <c r="H44" i="33"/>
  <c r="G44" i="33"/>
  <c r="F44" i="33"/>
  <c r="E44" i="33"/>
  <c r="D44" i="33"/>
  <c r="C44" i="33"/>
  <c r="B44" i="33"/>
  <c r="N43" i="33"/>
  <c r="M43" i="33"/>
  <c r="L43" i="33"/>
  <c r="K43" i="33"/>
  <c r="J43" i="33"/>
  <c r="I43" i="33"/>
  <c r="H43" i="33"/>
  <c r="G43" i="33"/>
  <c r="F43" i="33"/>
  <c r="E43" i="33"/>
  <c r="D43" i="33"/>
  <c r="C43" i="33"/>
  <c r="B43" i="33"/>
  <c r="N42" i="33"/>
  <c r="M42" i="33"/>
  <c r="L42" i="33"/>
  <c r="K42" i="33"/>
  <c r="J42" i="33"/>
  <c r="I42" i="33"/>
  <c r="H42" i="33"/>
  <c r="G42" i="33"/>
  <c r="F42" i="33"/>
  <c r="E42" i="33"/>
  <c r="D42" i="33"/>
  <c r="C42" i="33"/>
  <c r="B42" i="33"/>
  <c r="N41" i="33"/>
  <c r="M41" i="33"/>
  <c r="L41" i="33"/>
  <c r="K41" i="33"/>
  <c r="J41" i="33"/>
  <c r="I41" i="33"/>
  <c r="H41" i="33"/>
  <c r="G41" i="33"/>
  <c r="F41" i="33"/>
  <c r="E41" i="33"/>
  <c r="D41" i="33"/>
  <c r="C41" i="33"/>
  <c r="B41" i="33"/>
  <c r="N40" i="33"/>
  <c r="M40" i="33"/>
  <c r="L40" i="33"/>
  <c r="K40" i="33"/>
  <c r="J40" i="33"/>
  <c r="I40" i="33"/>
  <c r="H40" i="33"/>
  <c r="G40" i="33"/>
  <c r="F40" i="33"/>
  <c r="E40" i="33"/>
  <c r="D40" i="33"/>
  <c r="C40" i="33"/>
  <c r="B40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B38" i="33"/>
  <c r="N37" i="33"/>
  <c r="M37" i="33"/>
  <c r="L37" i="33"/>
  <c r="K37" i="33"/>
  <c r="J37" i="33"/>
  <c r="I37" i="33"/>
  <c r="H37" i="33"/>
  <c r="G37" i="33"/>
  <c r="F37" i="33"/>
  <c r="E37" i="33"/>
  <c r="D37" i="33"/>
  <c r="C37" i="33"/>
  <c r="B37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B36" i="33"/>
  <c r="N35" i="33"/>
  <c r="M35" i="33"/>
  <c r="L35" i="33"/>
  <c r="K35" i="33"/>
  <c r="J35" i="33"/>
  <c r="I35" i="33"/>
  <c r="H35" i="33"/>
  <c r="G35" i="33"/>
  <c r="F35" i="33"/>
  <c r="E35" i="33"/>
  <c r="D35" i="33"/>
  <c r="C35" i="33"/>
  <c r="B35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B34" i="33"/>
  <c r="N33" i="33"/>
  <c r="M33" i="33"/>
  <c r="L33" i="33"/>
  <c r="K33" i="33"/>
  <c r="J33" i="33"/>
  <c r="I33" i="33"/>
  <c r="H33" i="33"/>
  <c r="G33" i="33"/>
  <c r="F33" i="33"/>
  <c r="E33" i="33"/>
  <c r="D33" i="33"/>
  <c r="C33" i="33"/>
  <c r="B33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B32" i="33"/>
  <c r="N31" i="33"/>
  <c r="M31" i="33"/>
  <c r="L31" i="33"/>
  <c r="K31" i="33"/>
  <c r="J31" i="33"/>
  <c r="I31" i="33"/>
  <c r="H31" i="33"/>
  <c r="G31" i="33"/>
  <c r="F31" i="33"/>
  <c r="E31" i="33"/>
  <c r="D31" i="33"/>
  <c r="C31" i="33"/>
  <c r="B31" i="33"/>
  <c r="N30" i="33"/>
  <c r="M30" i="33"/>
  <c r="L30" i="33"/>
  <c r="K30" i="33"/>
  <c r="J30" i="33"/>
  <c r="I30" i="33"/>
  <c r="H30" i="33"/>
  <c r="G30" i="33"/>
  <c r="F30" i="33"/>
  <c r="E30" i="33"/>
  <c r="D30" i="33"/>
  <c r="C30" i="33"/>
  <c r="B30" i="33"/>
  <c r="N29" i="33"/>
  <c r="M29" i="33"/>
  <c r="L29" i="33"/>
  <c r="K29" i="33"/>
  <c r="J29" i="33"/>
  <c r="I29" i="33"/>
  <c r="H29" i="33"/>
  <c r="G29" i="33"/>
  <c r="F29" i="33"/>
  <c r="E29" i="33"/>
  <c r="D29" i="33"/>
  <c r="C29" i="33"/>
  <c r="B29" i="33"/>
  <c r="N28" i="33"/>
  <c r="M28" i="33"/>
  <c r="L28" i="33"/>
  <c r="K28" i="33"/>
  <c r="J28" i="33"/>
  <c r="I28" i="33"/>
  <c r="H28" i="33"/>
  <c r="G28" i="33"/>
  <c r="F28" i="33"/>
  <c r="E28" i="33"/>
  <c r="D28" i="33"/>
  <c r="C28" i="33"/>
  <c r="B28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B27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B26" i="33"/>
  <c r="N25" i="33"/>
  <c r="M25" i="33"/>
  <c r="L25" i="33"/>
  <c r="K25" i="33"/>
  <c r="J25" i="33"/>
  <c r="I25" i="33"/>
  <c r="H25" i="33"/>
  <c r="G25" i="33"/>
  <c r="F25" i="33"/>
  <c r="E25" i="33"/>
  <c r="D25" i="33"/>
  <c r="C25" i="33"/>
  <c r="B25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B24" i="33"/>
  <c r="N23" i="33"/>
  <c r="M23" i="33"/>
  <c r="L23" i="33"/>
  <c r="K23" i="33"/>
  <c r="J23" i="33"/>
  <c r="I23" i="33"/>
  <c r="H23" i="33"/>
  <c r="G23" i="33"/>
  <c r="F23" i="33"/>
  <c r="E23" i="33"/>
  <c r="D23" i="33"/>
  <c r="C23" i="33"/>
  <c r="B23" i="33"/>
  <c r="N22" i="33"/>
  <c r="M22" i="33"/>
  <c r="L22" i="33"/>
  <c r="K22" i="33"/>
  <c r="J22" i="33"/>
  <c r="I22" i="33"/>
  <c r="H22" i="33"/>
  <c r="G22" i="33"/>
  <c r="F22" i="33"/>
  <c r="E22" i="33"/>
  <c r="D22" i="33"/>
  <c r="C22" i="33"/>
  <c r="B22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B21" i="33"/>
  <c r="N20" i="33"/>
  <c r="M20" i="33"/>
  <c r="L20" i="33"/>
  <c r="K20" i="33"/>
  <c r="J20" i="33"/>
  <c r="I20" i="33"/>
  <c r="H20" i="33"/>
  <c r="G20" i="33"/>
  <c r="F20" i="33"/>
  <c r="E20" i="33"/>
  <c r="D20" i="33"/>
  <c r="C20" i="33"/>
  <c r="B20" i="33"/>
  <c r="N19" i="33"/>
  <c r="M19" i="33"/>
  <c r="L19" i="33"/>
  <c r="K19" i="33"/>
  <c r="J19" i="33"/>
  <c r="I19" i="33"/>
  <c r="H19" i="33"/>
  <c r="G19" i="33"/>
  <c r="F19" i="33"/>
  <c r="E19" i="33"/>
  <c r="D19" i="33"/>
  <c r="C19" i="33"/>
  <c r="B19" i="33"/>
  <c r="N18" i="33"/>
  <c r="M18" i="33"/>
  <c r="L18" i="33"/>
  <c r="K18" i="33"/>
  <c r="J18" i="33"/>
  <c r="I18" i="33"/>
  <c r="H18" i="33"/>
  <c r="G18" i="33"/>
  <c r="F18" i="33"/>
  <c r="E18" i="33"/>
  <c r="D18" i="33"/>
  <c r="C18" i="33"/>
  <c r="B18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B17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B16" i="33"/>
  <c r="N15" i="33"/>
  <c r="M15" i="33"/>
  <c r="L15" i="33"/>
  <c r="K15" i="33"/>
  <c r="J15" i="33"/>
  <c r="I15" i="33"/>
  <c r="H15" i="33"/>
  <c r="G15" i="33"/>
  <c r="F15" i="33"/>
  <c r="E15" i="33"/>
  <c r="D15" i="33"/>
  <c r="C15" i="33"/>
  <c r="B15" i="33"/>
  <c r="N14" i="33"/>
  <c r="M14" i="33"/>
  <c r="L14" i="33"/>
  <c r="K14" i="33"/>
  <c r="J14" i="33"/>
  <c r="I14" i="33"/>
  <c r="H14" i="33"/>
  <c r="G14" i="33"/>
  <c r="F14" i="33"/>
  <c r="E14" i="33"/>
  <c r="D14" i="33"/>
  <c r="C14" i="33"/>
  <c r="B14" i="33"/>
  <c r="N13" i="33"/>
  <c r="M13" i="33"/>
  <c r="L13" i="33"/>
  <c r="K13" i="33"/>
  <c r="J13" i="33"/>
  <c r="I13" i="33"/>
  <c r="H13" i="33"/>
  <c r="G13" i="33"/>
  <c r="F13" i="33"/>
  <c r="E13" i="33"/>
  <c r="D13" i="33"/>
  <c r="C13" i="33"/>
  <c r="B13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B12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B11" i="33"/>
  <c r="N10" i="33"/>
  <c r="M10" i="33"/>
  <c r="L10" i="33"/>
  <c r="K10" i="33"/>
  <c r="J10" i="33"/>
  <c r="I10" i="33"/>
  <c r="H10" i="33"/>
  <c r="G10" i="33"/>
  <c r="F10" i="33"/>
  <c r="E10" i="33"/>
  <c r="D10" i="33"/>
  <c r="C10" i="33"/>
  <c r="B10" i="33"/>
  <c r="N65" i="32"/>
  <c r="M65" i="32"/>
  <c r="L65" i="32"/>
  <c r="K65" i="32"/>
  <c r="J65" i="32"/>
  <c r="I65" i="32"/>
  <c r="H65" i="32"/>
  <c r="G65" i="32"/>
  <c r="F65" i="32"/>
  <c r="E65" i="32"/>
  <c r="D65" i="32"/>
  <c r="C65" i="32"/>
  <c r="B65" i="32"/>
  <c r="N64" i="32"/>
  <c r="M64" i="32"/>
  <c r="L64" i="32"/>
  <c r="K64" i="32"/>
  <c r="J64" i="32"/>
  <c r="I64" i="32"/>
  <c r="H64" i="32"/>
  <c r="G64" i="32"/>
  <c r="F64" i="32"/>
  <c r="E64" i="32"/>
  <c r="D64" i="32"/>
  <c r="C64" i="32"/>
  <c r="B64" i="32"/>
  <c r="N63" i="32"/>
  <c r="M63" i="32"/>
  <c r="L63" i="32"/>
  <c r="K63" i="32"/>
  <c r="J63" i="32"/>
  <c r="I63" i="32"/>
  <c r="H63" i="32"/>
  <c r="G63" i="32"/>
  <c r="F63" i="32"/>
  <c r="E63" i="32"/>
  <c r="D63" i="32"/>
  <c r="C63" i="32"/>
  <c r="B63" i="32"/>
  <c r="N62" i="32"/>
  <c r="M62" i="32"/>
  <c r="L62" i="32"/>
  <c r="K62" i="32"/>
  <c r="J62" i="32"/>
  <c r="I62" i="32"/>
  <c r="H62" i="32"/>
  <c r="G62" i="32"/>
  <c r="F62" i="32"/>
  <c r="E62" i="32"/>
  <c r="D62" i="32"/>
  <c r="C62" i="32"/>
  <c r="B62" i="32"/>
  <c r="N61" i="32"/>
  <c r="M61" i="32"/>
  <c r="L61" i="32"/>
  <c r="K61" i="32"/>
  <c r="J61" i="32"/>
  <c r="I61" i="32"/>
  <c r="H61" i="32"/>
  <c r="G61" i="32"/>
  <c r="F61" i="32"/>
  <c r="E61" i="32"/>
  <c r="D61" i="32"/>
  <c r="C61" i="32"/>
  <c r="B61" i="32"/>
  <c r="N60" i="32"/>
  <c r="M60" i="32"/>
  <c r="L60" i="32"/>
  <c r="K60" i="32"/>
  <c r="J60" i="32"/>
  <c r="I60" i="32"/>
  <c r="H60" i="32"/>
  <c r="G60" i="32"/>
  <c r="F60" i="32"/>
  <c r="E60" i="32"/>
  <c r="D60" i="32"/>
  <c r="C60" i="32"/>
  <c r="B60" i="32"/>
  <c r="N59" i="32"/>
  <c r="M59" i="32"/>
  <c r="L59" i="32"/>
  <c r="K59" i="32"/>
  <c r="J59" i="32"/>
  <c r="I59" i="32"/>
  <c r="H59" i="32"/>
  <c r="G59" i="32"/>
  <c r="F59" i="32"/>
  <c r="E59" i="32"/>
  <c r="D59" i="32"/>
  <c r="C59" i="32"/>
  <c r="B59" i="32"/>
  <c r="N58" i="32"/>
  <c r="M58" i="32"/>
  <c r="L58" i="32"/>
  <c r="K58" i="32"/>
  <c r="J58" i="32"/>
  <c r="I58" i="32"/>
  <c r="H58" i="32"/>
  <c r="G58" i="32"/>
  <c r="F58" i="32"/>
  <c r="E58" i="32"/>
  <c r="D58" i="32"/>
  <c r="C58" i="32"/>
  <c r="B58" i="32"/>
  <c r="N57" i="32"/>
  <c r="M57" i="32"/>
  <c r="L57" i="32"/>
  <c r="K57" i="32"/>
  <c r="J57" i="32"/>
  <c r="I57" i="32"/>
  <c r="H57" i="32"/>
  <c r="G57" i="32"/>
  <c r="F57" i="32"/>
  <c r="E57" i="32"/>
  <c r="D57" i="32"/>
  <c r="C57" i="32"/>
  <c r="B57" i="32"/>
  <c r="N56" i="32"/>
  <c r="M56" i="32"/>
  <c r="L56" i="32"/>
  <c r="K56" i="32"/>
  <c r="J56" i="32"/>
  <c r="I56" i="32"/>
  <c r="H56" i="32"/>
  <c r="G56" i="32"/>
  <c r="F56" i="32"/>
  <c r="E56" i="32"/>
  <c r="D56" i="32"/>
  <c r="C56" i="32"/>
  <c r="B56" i="32"/>
  <c r="N55" i="32"/>
  <c r="M55" i="32"/>
  <c r="L55" i="32"/>
  <c r="K55" i="32"/>
  <c r="J55" i="32"/>
  <c r="I55" i="32"/>
  <c r="H55" i="32"/>
  <c r="G55" i="32"/>
  <c r="F55" i="32"/>
  <c r="E55" i="32"/>
  <c r="D55" i="32"/>
  <c r="C55" i="32"/>
  <c r="B55" i="32"/>
  <c r="N54" i="32"/>
  <c r="M54" i="32"/>
  <c r="L54" i="32"/>
  <c r="K54" i="32"/>
  <c r="J54" i="32"/>
  <c r="I54" i="32"/>
  <c r="H54" i="32"/>
  <c r="G54" i="32"/>
  <c r="F54" i="32"/>
  <c r="E54" i="32"/>
  <c r="D54" i="32"/>
  <c r="C54" i="32"/>
  <c r="B54" i="32"/>
  <c r="N53" i="32"/>
  <c r="M53" i="32"/>
  <c r="L53" i="32"/>
  <c r="K53" i="32"/>
  <c r="J53" i="32"/>
  <c r="I53" i="32"/>
  <c r="H53" i="32"/>
  <c r="G53" i="32"/>
  <c r="F53" i="32"/>
  <c r="E53" i="32"/>
  <c r="D53" i="32"/>
  <c r="C53" i="32"/>
  <c r="B53" i="32"/>
  <c r="N52" i="32"/>
  <c r="M52" i="32"/>
  <c r="L52" i="32"/>
  <c r="K52" i="32"/>
  <c r="J52" i="32"/>
  <c r="I52" i="32"/>
  <c r="H52" i="32"/>
  <c r="G52" i="32"/>
  <c r="F52" i="32"/>
  <c r="E52" i="32"/>
  <c r="D52" i="32"/>
  <c r="C52" i="32"/>
  <c r="B52" i="32"/>
  <c r="N51" i="32"/>
  <c r="M51" i="32"/>
  <c r="L51" i="32"/>
  <c r="K51" i="32"/>
  <c r="J51" i="32"/>
  <c r="I51" i="32"/>
  <c r="H51" i="32"/>
  <c r="G51" i="32"/>
  <c r="F51" i="32"/>
  <c r="E51" i="32"/>
  <c r="D51" i="32"/>
  <c r="C51" i="32"/>
  <c r="B51" i="32"/>
  <c r="N50" i="32"/>
  <c r="M50" i="32"/>
  <c r="L50" i="32"/>
  <c r="K50" i="32"/>
  <c r="J50" i="32"/>
  <c r="I50" i="32"/>
  <c r="H50" i="32"/>
  <c r="G50" i="32"/>
  <c r="F50" i="32"/>
  <c r="E50" i="32"/>
  <c r="D50" i="32"/>
  <c r="C50" i="32"/>
  <c r="B50" i="32"/>
  <c r="N49" i="32"/>
  <c r="M49" i="32"/>
  <c r="L49" i="32"/>
  <c r="K49" i="32"/>
  <c r="J49" i="32"/>
  <c r="I49" i="32"/>
  <c r="H49" i="32"/>
  <c r="G49" i="32"/>
  <c r="F49" i="32"/>
  <c r="E49" i="32"/>
  <c r="D49" i="32"/>
  <c r="C49" i="32"/>
  <c r="B49" i="32"/>
  <c r="N48" i="32"/>
  <c r="M48" i="32"/>
  <c r="L48" i="32"/>
  <c r="K48" i="32"/>
  <c r="J48" i="32"/>
  <c r="I48" i="32"/>
  <c r="H48" i="32"/>
  <c r="G48" i="32"/>
  <c r="F48" i="32"/>
  <c r="E48" i="32"/>
  <c r="D48" i="32"/>
  <c r="C48" i="32"/>
  <c r="B48" i="32"/>
  <c r="N47" i="32"/>
  <c r="M47" i="32"/>
  <c r="L47" i="32"/>
  <c r="K47" i="32"/>
  <c r="J47" i="32"/>
  <c r="I47" i="32"/>
  <c r="H47" i="32"/>
  <c r="G47" i="32"/>
  <c r="F47" i="32"/>
  <c r="E47" i="32"/>
  <c r="D47" i="32"/>
  <c r="C47" i="32"/>
  <c r="B47" i="32"/>
  <c r="N46" i="32"/>
  <c r="M46" i="32"/>
  <c r="L46" i="32"/>
  <c r="K46" i="32"/>
  <c r="J46" i="32"/>
  <c r="I46" i="32"/>
  <c r="H46" i="32"/>
  <c r="G46" i="32"/>
  <c r="F46" i="32"/>
  <c r="E46" i="32"/>
  <c r="D46" i="32"/>
  <c r="C46" i="32"/>
  <c r="B46" i="32"/>
  <c r="N45" i="32"/>
  <c r="M45" i="32"/>
  <c r="L45" i="32"/>
  <c r="K45" i="32"/>
  <c r="J45" i="32"/>
  <c r="I45" i="32"/>
  <c r="H45" i="32"/>
  <c r="G45" i="32"/>
  <c r="F45" i="32"/>
  <c r="E45" i="32"/>
  <c r="D45" i="32"/>
  <c r="C45" i="32"/>
  <c r="B45" i="32"/>
  <c r="N44" i="32"/>
  <c r="M44" i="32"/>
  <c r="L44" i="32"/>
  <c r="K44" i="32"/>
  <c r="J44" i="32"/>
  <c r="I44" i="32"/>
  <c r="H44" i="32"/>
  <c r="G44" i="32"/>
  <c r="F44" i="32"/>
  <c r="E44" i="32"/>
  <c r="D44" i="32"/>
  <c r="C44" i="32"/>
  <c r="B44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B43" i="32"/>
  <c r="N42" i="32"/>
  <c r="M42" i="32"/>
  <c r="L42" i="32"/>
  <c r="K42" i="32"/>
  <c r="J42" i="32"/>
  <c r="I42" i="32"/>
  <c r="H42" i="32"/>
  <c r="G42" i="32"/>
  <c r="F42" i="32"/>
  <c r="E42" i="32"/>
  <c r="D42" i="32"/>
  <c r="C42" i="32"/>
  <c r="B42" i="32"/>
  <c r="N41" i="32"/>
  <c r="M41" i="32"/>
  <c r="L41" i="32"/>
  <c r="K41" i="32"/>
  <c r="J41" i="32"/>
  <c r="I41" i="32"/>
  <c r="H41" i="32"/>
  <c r="G41" i="32"/>
  <c r="F41" i="32"/>
  <c r="E41" i="32"/>
  <c r="D41" i="32"/>
  <c r="C41" i="32"/>
  <c r="B41" i="32"/>
  <c r="N40" i="32"/>
  <c r="M40" i="32"/>
  <c r="L40" i="32"/>
  <c r="K40" i="32"/>
  <c r="J40" i="32"/>
  <c r="I40" i="32"/>
  <c r="H40" i="32"/>
  <c r="G40" i="32"/>
  <c r="F40" i="32"/>
  <c r="E40" i="32"/>
  <c r="D40" i="32"/>
  <c r="C40" i="32"/>
  <c r="B40" i="32"/>
  <c r="N38" i="32"/>
  <c r="M38" i="32"/>
  <c r="L38" i="32"/>
  <c r="K38" i="32"/>
  <c r="J38" i="32"/>
  <c r="I38" i="32"/>
  <c r="H38" i="32"/>
  <c r="G38" i="32"/>
  <c r="F38" i="32"/>
  <c r="E38" i="32"/>
  <c r="D38" i="32"/>
  <c r="C38" i="32"/>
  <c r="B38" i="32"/>
  <c r="N37" i="32"/>
  <c r="M37" i="32"/>
  <c r="L37" i="32"/>
  <c r="K37" i="32"/>
  <c r="J37" i="32"/>
  <c r="I37" i="32"/>
  <c r="H37" i="32"/>
  <c r="G37" i="32"/>
  <c r="F37" i="32"/>
  <c r="E37" i="32"/>
  <c r="D37" i="32"/>
  <c r="C37" i="32"/>
  <c r="B37" i="32"/>
  <c r="N36" i="32"/>
  <c r="M36" i="32"/>
  <c r="L36" i="32"/>
  <c r="K36" i="32"/>
  <c r="J36" i="32"/>
  <c r="I36" i="32"/>
  <c r="H36" i="32"/>
  <c r="G36" i="32"/>
  <c r="F36" i="32"/>
  <c r="E36" i="32"/>
  <c r="D36" i="32"/>
  <c r="C36" i="32"/>
  <c r="B36" i="32"/>
  <c r="N35" i="32"/>
  <c r="M35" i="32"/>
  <c r="L35" i="32"/>
  <c r="K35" i="32"/>
  <c r="J35" i="32"/>
  <c r="I35" i="32"/>
  <c r="H35" i="32"/>
  <c r="G35" i="32"/>
  <c r="F35" i="32"/>
  <c r="E35" i="32"/>
  <c r="D35" i="32"/>
  <c r="C35" i="32"/>
  <c r="B35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B34" i="32"/>
  <c r="N33" i="32"/>
  <c r="M33" i="32"/>
  <c r="L33" i="32"/>
  <c r="K33" i="32"/>
  <c r="J33" i="32"/>
  <c r="I33" i="32"/>
  <c r="H33" i="32"/>
  <c r="G33" i="32"/>
  <c r="F33" i="32"/>
  <c r="E33" i="32"/>
  <c r="D33" i="32"/>
  <c r="C33" i="32"/>
  <c r="B33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B32" i="32"/>
  <c r="N31" i="32"/>
  <c r="M31" i="32"/>
  <c r="L31" i="32"/>
  <c r="K31" i="32"/>
  <c r="J31" i="32"/>
  <c r="I31" i="32"/>
  <c r="H31" i="32"/>
  <c r="G31" i="32"/>
  <c r="F31" i="32"/>
  <c r="E31" i="32"/>
  <c r="D31" i="32"/>
  <c r="C31" i="32"/>
  <c r="B31" i="32"/>
  <c r="N30" i="32"/>
  <c r="M30" i="32"/>
  <c r="L30" i="32"/>
  <c r="K30" i="32"/>
  <c r="J30" i="32"/>
  <c r="I30" i="32"/>
  <c r="H30" i="32"/>
  <c r="G30" i="32"/>
  <c r="F30" i="32"/>
  <c r="E30" i="32"/>
  <c r="D30" i="32"/>
  <c r="C30" i="32"/>
  <c r="B30" i="32"/>
  <c r="N29" i="32"/>
  <c r="M29" i="32"/>
  <c r="L29" i="32"/>
  <c r="K29" i="32"/>
  <c r="J29" i="32"/>
  <c r="I29" i="32"/>
  <c r="H29" i="32"/>
  <c r="G29" i="32"/>
  <c r="F29" i="32"/>
  <c r="E29" i="32"/>
  <c r="D29" i="32"/>
  <c r="C29" i="32"/>
  <c r="B29" i="32"/>
  <c r="N28" i="32"/>
  <c r="M28" i="32"/>
  <c r="L28" i="32"/>
  <c r="K28" i="32"/>
  <c r="J28" i="32"/>
  <c r="I28" i="32"/>
  <c r="H28" i="32"/>
  <c r="G28" i="32"/>
  <c r="F28" i="32"/>
  <c r="E28" i="32"/>
  <c r="D28" i="32"/>
  <c r="C28" i="32"/>
  <c r="B28" i="32"/>
  <c r="N27" i="32"/>
  <c r="M27" i="32"/>
  <c r="L27" i="32"/>
  <c r="K27" i="32"/>
  <c r="J27" i="32"/>
  <c r="I27" i="32"/>
  <c r="H27" i="32"/>
  <c r="G27" i="32"/>
  <c r="F27" i="32"/>
  <c r="E27" i="32"/>
  <c r="D27" i="32"/>
  <c r="C27" i="32"/>
  <c r="B27" i="32"/>
  <c r="N26" i="32"/>
  <c r="M26" i="32"/>
  <c r="L26" i="32"/>
  <c r="K26" i="32"/>
  <c r="J26" i="32"/>
  <c r="I26" i="32"/>
  <c r="H26" i="32"/>
  <c r="G26" i="32"/>
  <c r="F26" i="32"/>
  <c r="E26" i="32"/>
  <c r="D26" i="32"/>
  <c r="C26" i="32"/>
  <c r="B26" i="32"/>
  <c r="N25" i="32"/>
  <c r="M25" i="32"/>
  <c r="L25" i="32"/>
  <c r="K25" i="32"/>
  <c r="J25" i="32"/>
  <c r="I25" i="32"/>
  <c r="H25" i="32"/>
  <c r="G25" i="32"/>
  <c r="F25" i="32"/>
  <c r="E25" i="32"/>
  <c r="D25" i="32"/>
  <c r="C25" i="32"/>
  <c r="B25" i="32"/>
  <c r="N24" i="32"/>
  <c r="M24" i="32"/>
  <c r="L24" i="32"/>
  <c r="K24" i="32"/>
  <c r="J24" i="32"/>
  <c r="I24" i="32"/>
  <c r="H24" i="32"/>
  <c r="G24" i="32"/>
  <c r="F24" i="32"/>
  <c r="E24" i="32"/>
  <c r="D24" i="32"/>
  <c r="C24" i="32"/>
  <c r="B24" i="32"/>
  <c r="N23" i="32"/>
  <c r="M23" i="32"/>
  <c r="L23" i="32"/>
  <c r="K23" i="32"/>
  <c r="J23" i="32"/>
  <c r="I23" i="32"/>
  <c r="H23" i="32"/>
  <c r="G23" i="32"/>
  <c r="F23" i="32"/>
  <c r="E23" i="32"/>
  <c r="D23" i="32"/>
  <c r="C23" i="32"/>
  <c r="B23" i="32"/>
  <c r="N22" i="32"/>
  <c r="M22" i="32"/>
  <c r="L22" i="32"/>
  <c r="K22" i="32"/>
  <c r="J22" i="32"/>
  <c r="I22" i="32"/>
  <c r="H22" i="32"/>
  <c r="G22" i="32"/>
  <c r="F22" i="32"/>
  <c r="E22" i="32"/>
  <c r="D22" i="32"/>
  <c r="C22" i="32"/>
  <c r="B22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B21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B20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B19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B18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B17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B16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B15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B14" i="32"/>
  <c r="N13" i="32"/>
  <c r="M13" i="32"/>
  <c r="L13" i="32"/>
  <c r="K13" i="32"/>
  <c r="J13" i="32"/>
  <c r="I13" i="32"/>
  <c r="H13" i="32"/>
  <c r="G13" i="32"/>
  <c r="F13" i="32"/>
  <c r="E13" i="32"/>
  <c r="D13" i="32"/>
  <c r="C13" i="32"/>
  <c r="B13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B12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B11" i="32"/>
  <c r="N10" i="32"/>
  <c r="M10" i="32"/>
  <c r="L10" i="32"/>
  <c r="K10" i="32"/>
  <c r="J10" i="32"/>
  <c r="I10" i="32"/>
  <c r="H10" i="32"/>
  <c r="G10" i="32"/>
  <c r="F10" i="32"/>
  <c r="E10" i="32"/>
  <c r="D10" i="32"/>
  <c r="C10" i="32"/>
  <c r="B10" i="32"/>
  <c r="M75" i="9" l="1"/>
  <c r="L75" i="9"/>
  <c r="K75" i="9"/>
  <c r="J75" i="9"/>
  <c r="I75" i="9"/>
  <c r="H75" i="9"/>
  <c r="G75" i="9"/>
  <c r="F75" i="9"/>
  <c r="E75" i="9"/>
  <c r="D75" i="9"/>
  <c r="C75" i="9"/>
  <c r="B75" i="9"/>
  <c r="M74" i="9"/>
  <c r="L74" i="9"/>
  <c r="K74" i="9"/>
  <c r="J74" i="9"/>
  <c r="I74" i="9"/>
  <c r="H74" i="9"/>
  <c r="G74" i="9"/>
  <c r="F74" i="9"/>
  <c r="E74" i="9"/>
  <c r="D74" i="9"/>
  <c r="C74" i="9"/>
  <c r="B74" i="9"/>
  <c r="M73" i="9"/>
  <c r="L73" i="9"/>
  <c r="K73" i="9"/>
  <c r="J73" i="9"/>
  <c r="I73" i="9"/>
  <c r="H73" i="9"/>
  <c r="G73" i="9"/>
  <c r="F73" i="9"/>
  <c r="E73" i="9"/>
  <c r="D73" i="9"/>
  <c r="C73" i="9"/>
  <c r="B73" i="9"/>
  <c r="M72" i="9"/>
  <c r="L72" i="9"/>
  <c r="K72" i="9"/>
  <c r="J72" i="9"/>
  <c r="I72" i="9"/>
  <c r="H72" i="9"/>
  <c r="G72" i="9"/>
  <c r="F72" i="9"/>
  <c r="E72" i="9"/>
  <c r="D72" i="9"/>
  <c r="C72" i="9"/>
  <c r="B72" i="9"/>
  <c r="M71" i="9"/>
  <c r="L71" i="9"/>
  <c r="K71" i="9"/>
  <c r="J71" i="9"/>
  <c r="I71" i="9"/>
  <c r="H71" i="9"/>
  <c r="G71" i="9"/>
  <c r="F71" i="9"/>
  <c r="E71" i="9"/>
  <c r="D71" i="9"/>
  <c r="C71" i="9"/>
  <c r="B71" i="9"/>
  <c r="M70" i="9"/>
  <c r="L70" i="9"/>
  <c r="K70" i="9"/>
  <c r="J70" i="9"/>
  <c r="I70" i="9"/>
  <c r="H70" i="9"/>
  <c r="G70" i="9"/>
  <c r="F70" i="9"/>
  <c r="E70" i="9"/>
  <c r="D70" i="9"/>
  <c r="C70" i="9"/>
  <c r="B70" i="9"/>
  <c r="M69" i="9"/>
  <c r="L69" i="9"/>
  <c r="K69" i="9"/>
  <c r="J69" i="9"/>
  <c r="I69" i="9"/>
  <c r="H69" i="9"/>
  <c r="G69" i="9"/>
  <c r="F69" i="9"/>
  <c r="E69" i="9"/>
  <c r="D69" i="9"/>
  <c r="C69" i="9"/>
  <c r="B69" i="9"/>
  <c r="M68" i="9"/>
  <c r="L68" i="9"/>
  <c r="K68" i="9"/>
  <c r="J68" i="9"/>
  <c r="I68" i="9"/>
  <c r="H68" i="9"/>
  <c r="G68" i="9"/>
  <c r="F68" i="9"/>
  <c r="E68" i="9"/>
  <c r="D68" i="9"/>
  <c r="C68" i="9"/>
  <c r="B68" i="9"/>
  <c r="M67" i="9"/>
  <c r="L67" i="9"/>
  <c r="K67" i="9"/>
  <c r="J67" i="9"/>
  <c r="I67" i="9"/>
  <c r="H67" i="9"/>
  <c r="G67" i="9"/>
  <c r="F67" i="9"/>
  <c r="E67" i="9"/>
  <c r="D67" i="9"/>
  <c r="C67" i="9"/>
  <c r="B67" i="9"/>
  <c r="M66" i="9"/>
  <c r="L66" i="9"/>
  <c r="K66" i="9"/>
  <c r="J66" i="9"/>
  <c r="I66" i="9"/>
  <c r="H66" i="9"/>
  <c r="G66" i="9"/>
  <c r="F66" i="9"/>
  <c r="E66" i="9"/>
  <c r="D66" i="9"/>
  <c r="C66" i="9"/>
  <c r="B66" i="9"/>
  <c r="M65" i="9"/>
  <c r="L65" i="9"/>
  <c r="K65" i="9"/>
  <c r="J65" i="9"/>
  <c r="I65" i="9"/>
  <c r="H65" i="9"/>
  <c r="G65" i="9"/>
  <c r="F65" i="9"/>
  <c r="E65" i="9"/>
  <c r="D65" i="9"/>
  <c r="C65" i="9"/>
  <c r="B65" i="9"/>
  <c r="M64" i="9"/>
  <c r="L64" i="9"/>
  <c r="K64" i="9"/>
  <c r="J64" i="9"/>
  <c r="I64" i="9"/>
  <c r="H64" i="9"/>
  <c r="G64" i="9"/>
  <c r="F64" i="9"/>
  <c r="E64" i="9"/>
  <c r="D64" i="9"/>
  <c r="C64" i="9"/>
  <c r="B64" i="9"/>
  <c r="M45" i="9"/>
  <c r="L45" i="9"/>
  <c r="K45" i="9"/>
  <c r="J45" i="9"/>
  <c r="I45" i="9"/>
  <c r="H45" i="9"/>
  <c r="G45" i="9"/>
  <c r="F45" i="9"/>
  <c r="E45" i="9"/>
  <c r="D45" i="9"/>
  <c r="C45" i="9"/>
  <c r="B45" i="9"/>
  <c r="M44" i="9"/>
  <c r="L44" i="9"/>
  <c r="K44" i="9"/>
  <c r="J44" i="9"/>
  <c r="I44" i="9"/>
  <c r="H44" i="9"/>
  <c r="G44" i="9"/>
  <c r="F44" i="9"/>
  <c r="E44" i="9"/>
  <c r="D44" i="9"/>
  <c r="C44" i="9"/>
  <c r="B44" i="9"/>
  <c r="M43" i="9"/>
  <c r="L43" i="9"/>
  <c r="K43" i="9"/>
  <c r="J43" i="9"/>
  <c r="I43" i="9"/>
  <c r="H43" i="9"/>
  <c r="G43" i="9"/>
  <c r="F43" i="9"/>
  <c r="E43" i="9"/>
  <c r="D43" i="9"/>
  <c r="C43" i="9"/>
  <c r="B43" i="9"/>
  <c r="M42" i="9"/>
  <c r="L42" i="9"/>
  <c r="K42" i="9"/>
  <c r="J42" i="9"/>
  <c r="I42" i="9"/>
  <c r="H42" i="9"/>
  <c r="G42" i="9"/>
  <c r="F42" i="9"/>
  <c r="E42" i="9"/>
  <c r="D42" i="9"/>
  <c r="C42" i="9"/>
  <c r="B42" i="9"/>
  <c r="M41" i="9"/>
  <c r="L41" i="9"/>
  <c r="K41" i="9"/>
  <c r="J41" i="9"/>
  <c r="I41" i="9"/>
  <c r="H41" i="9"/>
  <c r="G41" i="9"/>
  <c r="F41" i="9"/>
  <c r="E41" i="9"/>
  <c r="D41" i="9"/>
  <c r="C41" i="9"/>
  <c r="B41" i="9"/>
  <c r="M40" i="9"/>
  <c r="L40" i="9"/>
  <c r="K40" i="9"/>
  <c r="J40" i="9"/>
  <c r="I40" i="9"/>
  <c r="H40" i="9"/>
  <c r="G40" i="9"/>
  <c r="F40" i="9"/>
  <c r="E40" i="9"/>
  <c r="D40" i="9"/>
  <c r="C40" i="9"/>
  <c r="B40" i="9"/>
  <c r="M39" i="9"/>
  <c r="L39" i="9"/>
  <c r="K39" i="9"/>
  <c r="J39" i="9"/>
  <c r="I39" i="9"/>
  <c r="H39" i="9"/>
  <c r="G39" i="9"/>
  <c r="F39" i="9"/>
  <c r="E39" i="9"/>
  <c r="D39" i="9"/>
  <c r="C39" i="9"/>
  <c r="B39" i="9"/>
  <c r="M38" i="9"/>
  <c r="L38" i="9"/>
  <c r="K38" i="9"/>
  <c r="J38" i="9"/>
  <c r="I38" i="9"/>
  <c r="H38" i="9"/>
  <c r="G38" i="9"/>
  <c r="F38" i="9"/>
  <c r="E38" i="9"/>
  <c r="D38" i="9"/>
  <c r="C38" i="9"/>
  <c r="B38" i="9"/>
  <c r="M37" i="9"/>
  <c r="L37" i="9"/>
  <c r="K37" i="9"/>
  <c r="J37" i="9"/>
  <c r="I37" i="9"/>
  <c r="H37" i="9"/>
  <c r="G37" i="9"/>
  <c r="F37" i="9"/>
  <c r="E37" i="9"/>
  <c r="D37" i="9"/>
  <c r="C37" i="9"/>
  <c r="B37" i="9"/>
  <c r="M36" i="9"/>
  <c r="L36" i="9"/>
  <c r="K36" i="9"/>
  <c r="J36" i="9"/>
  <c r="I36" i="9"/>
  <c r="H36" i="9"/>
  <c r="G36" i="9"/>
  <c r="F36" i="9"/>
  <c r="E36" i="9"/>
  <c r="D36" i="9"/>
  <c r="C36" i="9"/>
  <c r="B36" i="9"/>
  <c r="M35" i="9"/>
  <c r="L35" i="9"/>
  <c r="K35" i="9"/>
  <c r="J35" i="9"/>
  <c r="I35" i="9"/>
  <c r="H35" i="9"/>
  <c r="G35" i="9"/>
  <c r="F35" i="9"/>
  <c r="E35" i="9"/>
  <c r="D35" i="9"/>
  <c r="C35" i="9"/>
  <c r="B35" i="9"/>
  <c r="M34" i="9"/>
  <c r="L34" i="9"/>
  <c r="K34" i="9"/>
  <c r="J34" i="9"/>
  <c r="I34" i="9"/>
  <c r="H34" i="9"/>
  <c r="G34" i="9"/>
  <c r="F34" i="9"/>
  <c r="E34" i="9"/>
  <c r="D34" i="9"/>
  <c r="C34" i="9"/>
  <c r="B34" i="9"/>
  <c r="M33" i="9"/>
  <c r="L33" i="9"/>
  <c r="K33" i="9"/>
  <c r="J33" i="9"/>
  <c r="I33" i="9"/>
  <c r="H33" i="9"/>
  <c r="G33" i="9"/>
  <c r="F33" i="9"/>
  <c r="E33" i="9"/>
  <c r="D33" i="9"/>
  <c r="C33" i="9"/>
  <c r="B33" i="9"/>
  <c r="M32" i="9"/>
  <c r="L32" i="9"/>
  <c r="K32" i="9"/>
  <c r="J32" i="9"/>
  <c r="I32" i="9"/>
  <c r="H32" i="9"/>
  <c r="G32" i="9"/>
  <c r="F32" i="9"/>
  <c r="E32" i="9"/>
  <c r="D32" i="9"/>
  <c r="C32" i="9"/>
  <c r="B32" i="9"/>
  <c r="M31" i="9"/>
  <c r="L31" i="9"/>
  <c r="K31" i="9"/>
  <c r="J31" i="9"/>
  <c r="I31" i="9"/>
  <c r="H31" i="9"/>
  <c r="G31" i="9"/>
  <c r="F31" i="9"/>
  <c r="E31" i="9"/>
  <c r="D31" i="9"/>
  <c r="C31" i="9"/>
  <c r="B31" i="9"/>
  <c r="M30" i="9"/>
  <c r="L30" i="9"/>
  <c r="K30" i="9"/>
  <c r="J30" i="9"/>
  <c r="I30" i="9"/>
  <c r="H30" i="9"/>
  <c r="G30" i="9"/>
  <c r="F30" i="9"/>
  <c r="E30" i="9"/>
  <c r="D30" i="9"/>
  <c r="C30" i="9"/>
  <c r="B30" i="9"/>
  <c r="M29" i="9"/>
  <c r="L29" i="9"/>
  <c r="K29" i="9"/>
  <c r="J29" i="9"/>
  <c r="I29" i="9"/>
  <c r="H29" i="9"/>
  <c r="G29" i="9"/>
  <c r="F29" i="9"/>
  <c r="E29" i="9"/>
  <c r="D29" i="9"/>
  <c r="C29" i="9"/>
  <c r="B29" i="9"/>
  <c r="M28" i="9"/>
  <c r="L28" i="9"/>
  <c r="K28" i="9"/>
  <c r="J28" i="9"/>
  <c r="I28" i="9"/>
  <c r="H28" i="9"/>
  <c r="G28" i="9"/>
  <c r="F28" i="9"/>
  <c r="E28" i="9"/>
  <c r="D28" i="9"/>
  <c r="C28" i="9"/>
  <c r="B28" i="9"/>
  <c r="M27" i="9"/>
  <c r="L27" i="9"/>
  <c r="K27" i="9"/>
  <c r="J27" i="9"/>
  <c r="I27" i="9"/>
  <c r="H27" i="9"/>
  <c r="G27" i="9"/>
  <c r="F27" i="9"/>
  <c r="E27" i="9"/>
  <c r="D27" i="9"/>
  <c r="C27" i="9"/>
  <c r="B27" i="9"/>
  <c r="M26" i="9"/>
  <c r="L26" i="9"/>
  <c r="K26" i="9"/>
  <c r="J26" i="9"/>
  <c r="I26" i="9"/>
  <c r="H26" i="9"/>
  <c r="G26" i="9"/>
  <c r="F26" i="9"/>
  <c r="E26" i="9"/>
  <c r="D26" i="9"/>
  <c r="C26" i="9"/>
  <c r="B26" i="9"/>
  <c r="M25" i="9"/>
  <c r="L25" i="9"/>
  <c r="K25" i="9"/>
  <c r="J25" i="9"/>
  <c r="I25" i="9"/>
  <c r="H25" i="9"/>
  <c r="G25" i="9"/>
  <c r="F25" i="9"/>
  <c r="E25" i="9"/>
  <c r="D25" i="9"/>
  <c r="C25" i="9"/>
  <c r="B25" i="9"/>
  <c r="M24" i="9"/>
  <c r="L24" i="9"/>
  <c r="K24" i="9"/>
  <c r="J24" i="9"/>
  <c r="I24" i="9"/>
  <c r="H24" i="9"/>
  <c r="G24" i="9"/>
  <c r="F24" i="9"/>
  <c r="E24" i="9"/>
  <c r="D24" i="9"/>
  <c r="C24" i="9"/>
  <c r="B24" i="9"/>
  <c r="M23" i="9"/>
  <c r="L23" i="9"/>
  <c r="K23" i="9"/>
  <c r="J23" i="9"/>
  <c r="I23" i="9"/>
  <c r="H23" i="9"/>
  <c r="G23" i="9"/>
  <c r="F23" i="9"/>
  <c r="E23" i="9"/>
  <c r="D23" i="9"/>
  <c r="C23" i="9"/>
  <c r="B23" i="9"/>
  <c r="M22" i="9"/>
  <c r="L22" i="9"/>
  <c r="K22" i="9"/>
  <c r="J22" i="9"/>
  <c r="I22" i="9"/>
  <c r="H22" i="9"/>
  <c r="G22" i="9"/>
  <c r="F22" i="9"/>
  <c r="E22" i="9"/>
  <c r="D22" i="9"/>
  <c r="C22" i="9"/>
  <c r="B22" i="9"/>
  <c r="M21" i="9"/>
  <c r="L21" i="9"/>
  <c r="K21" i="9"/>
  <c r="J21" i="9"/>
  <c r="I21" i="9"/>
  <c r="H21" i="9"/>
  <c r="G21" i="9"/>
  <c r="F21" i="9"/>
  <c r="E21" i="9"/>
  <c r="D21" i="9"/>
  <c r="C21" i="9"/>
  <c r="B21" i="9"/>
  <c r="M20" i="9"/>
  <c r="L20" i="9"/>
  <c r="K20" i="9"/>
  <c r="J20" i="9"/>
  <c r="I20" i="9"/>
  <c r="H20" i="9"/>
  <c r="G20" i="9"/>
  <c r="F20" i="9"/>
  <c r="E20" i="9"/>
  <c r="D20" i="9"/>
  <c r="C20" i="9"/>
  <c r="B20" i="9"/>
  <c r="M19" i="9"/>
  <c r="L19" i="9"/>
  <c r="K19" i="9"/>
  <c r="J19" i="9"/>
  <c r="I19" i="9"/>
  <c r="H19" i="9"/>
  <c r="G19" i="9"/>
  <c r="F19" i="9"/>
  <c r="E19" i="9"/>
  <c r="D19" i="9"/>
  <c r="C19" i="9"/>
  <c r="B19" i="9"/>
  <c r="M18" i="9"/>
  <c r="L18" i="9"/>
  <c r="K18" i="9"/>
  <c r="J18" i="9"/>
  <c r="I18" i="9"/>
  <c r="H18" i="9"/>
  <c r="G18" i="9"/>
  <c r="F18" i="9"/>
  <c r="E18" i="9"/>
  <c r="D18" i="9"/>
  <c r="C18" i="9"/>
  <c r="B18" i="9"/>
  <c r="M17" i="9"/>
  <c r="L17" i="9"/>
  <c r="K17" i="9"/>
  <c r="J17" i="9"/>
  <c r="I17" i="9"/>
  <c r="H17" i="9"/>
  <c r="G17" i="9"/>
  <c r="F17" i="9"/>
  <c r="E17" i="9"/>
  <c r="D17" i="9"/>
  <c r="C17" i="9"/>
  <c r="B17" i="9"/>
  <c r="M16" i="9"/>
  <c r="L16" i="9"/>
  <c r="K16" i="9"/>
  <c r="J16" i="9"/>
  <c r="I16" i="9"/>
  <c r="H16" i="9"/>
  <c r="G16" i="9"/>
  <c r="F16" i="9"/>
  <c r="E16" i="9"/>
  <c r="D16" i="9"/>
  <c r="C16" i="9"/>
  <c r="B16" i="9"/>
  <c r="M15" i="9"/>
  <c r="L15" i="9"/>
  <c r="K15" i="9"/>
  <c r="J15" i="9"/>
  <c r="I15" i="9"/>
  <c r="H15" i="9"/>
  <c r="G15" i="9"/>
  <c r="F15" i="9"/>
  <c r="E15" i="9"/>
  <c r="D15" i="9"/>
  <c r="C15" i="9"/>
  <c r="B15" i="9"/>
  <c r="M14" i="9"/>
  <c r="L14" i="9"/>
  <c r="K14" i="9"/>
  <c r="J14" i="9"/>
  <c r="I14" i="9"/>
  <c r="H14" i="9"/>
  <c r="G14" i="9"/>
  <c r="F14" i="9"/>
  <c r="E14" i="9"/>
  <c r="D14" i="9"/>
  <c r="C14" i="9"/>
  <c r="B14" i="9"/>
  <c r="M13" i="9"/>
  <c r="L13" i="9"/>
  <c r="K13" i="9"/>
  <c r="J13" i="9"/>
  <c r="I13" i="9"/>
  <c r="H13" i="9"/>
  <c r="G13" i="9"/>
  <c r="F13" i="9"/>
  <c r="E13" i="9"/>
  <c r="D13" i="9"/>
  <c r="C13" i="9"/>
  <c r="B13" i="9"/>
  <c r="M12" i="9"/>
  <c r="L12" i="9"/>
  <c r="K12" i="9"/>
  <c r="J12" i="9"/>
  <c r="I12" i="9"/>
  <c r="H12" i="9"/>
  <c r="G12" i="9"/>
  <c r="F12" i="9"/>
  <c r="E12" i="9"/>
  <c r="D12" i="9"/>
  <c r="C12" i="9"/>
  <c r="B12" i="9"/>
  <c r="M7" i="9"/>
  <c r="L7" i="9"/>
  <c r="K7" i="9"/>
  <c r="J7" i="9"/>
  <c r="I7" i="9"/>
  <c r="H7" i="9"/>
  <c r="G7" i="9"/>
  <c r="E7" i="9"/>
  <c r="D7" i="9"/>
  <c r="C7" i="9"/>
  <c r="B7" i="9"/>
  <c r="M6" i="9"/>
  <c r="L6" i="9"/>
  <c r="K6" i="9"/>
  <c r="J6" i="9"/>
  <c r="I6" i="9"/>
  <c r="H6" i="9"/>
  <c r="G6" i="9"/>
  <c r="E6" i="9"/>
  <c r="D6" i="9"/>
  <c r="C6" i="9"/>
  <c r="B6" i="9"/>
  <c r="M5" i="9"/>
  <c r="L5" i="9"/>
  <c r="K5" i="9"/>
  <c r="J5" i="9"/>
  <c r="I5" i="9"/>
  <c r="H5" i="9"/>
  <c r="G5" i="9"/>
  <c r="E5" i="9"/>
  <c r="D5" i="9"/>
  <c r="C5" i="9"/>
  <c r="B5" i="9"/>
  <c r="M4" i="9"/>
  <c r="L4" i="9"/>
  <c r="K4" i="9"/>
  <c r="J4" i="9"/>
  <c r="I4" i="9"/>
  <c r="H4" i="9"/>
  <c r="G4" i="9"/>
  <c r="E4" i="9"/>
  <c r="D4" i="9"/>
  <c r="C4" i="9"/>
  <c r="B4" i="9"/>
  <c r="N75" i="9" l="1"/>
  <c r="N74" i="9"/>
  <c r="N73" i="9"/>
  <c r="N72" i="9"/>
  <c r="N67" i="9"/>
  <c r="N66" i="9"/>
  <c r="N65" i="9"/>
  <c r="N64" i="9"/>
  <c r="N71" i="9"/>
  <c r="N70" i="9"/>
  <c r="N69" i="9"/>
  <c r="N68" i="9"/>
  <c r="N4" i="9"/>
  <c r="N5" i="9"/>
  <c r="N6" i="9"/>
  <c r="N7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G48" i="9" l="1"/>
  <c r="M54" i="9"/>
  <c r="G55" i="9"/>
  <c r="E57" i="9"/>
  <c r="L60" i="9"/>
  <c r="L63" i="9"/>
  <c r="L53" i="9"/>
  <c r="F51" i="9"/>
  <c r="F50" i="9"/>
  <c r="L47" i="9"/>
  <c r="L54" i="9"/>
  <c r="J57" i="9"/>
  <c r="K53" i="9"/>
  <c r="E53" i="9"/>
  <c r="K52" i="9"/>
  <c r="E52" i="9"/>
  <c r="K51" i="9"/>
  <c r="E51" i="9"/>
  <c r="K50" i="9"/>
  <c r="E50" i="9"/>
  <c r="K48" i="9"/>
  <c r="E48" i="9"/>
  <c r="K47" i="9"/>
  <c r="E47" i="9"/>
  <c r="K46" i="9"/>
  <c r="E46" i="9"/>
  <c r="K54" i="9"/>
  <c r="E54" i="9"/>
  <c r="K55" i="9"/>
  <c r="E55" i="9"/>
  <c r="J56" i="9"/>
  <c r="D56" i="9"/>
  <c r="I57" i="9"/>
  <c r="C57" i="9"/>
  <c r="I58" i="9"/>
  <c r="C58" i="9"/>
  <c r="C59" i="9"/>
  <c r="L59" i="9"/>
  <c r="I60" i="9"/>
  <c r="E61" i="9"/>
  <c r="L61" i="9"/>
  <c r="D62" i="9"/>
  <c r="K62" i="9"/>
  <c r="C63" i="9"/>
  <c r="H63" i="9"/>
  <c r="B58" i="9"/>
  <c r="G53" i="9"/>
  <c r="M51" i="9"/>
  <c r="G50" i="9"/>
  <c r="M47" i="9"/>
  <c r="G46" i="9"/>
  <c r="M55" i="9"/>
  <c r="F56" i="9"/>
  <c r="E58" i="9"/>
  <c r="F59" i="9"/>
  <c r="F62" i="9"/>
  <c r="F53" i="9"/>
  <c r="L51" i="9"/>
  <c r="L50" i="9"/>
  <c r="L48" i="9"/>
  <c r="F46" i="9"/>
  <c r="F55" i="9"/>
  <c r="J58" i="9"/>
  <c r="K59" i="9"/>
  <c r="M60" i="9"/>
  <c r="C62" i="9"/>
  <c r="J53" i="9"/>
  <c r="D53" i="9"/>
  <c r="J52" i="9"/>
  <c r="D52" i="9"/>
  <c r="J51" i="9"/>
  <c r="D51" i="9"/>
  <c r="J50" i="9"/>
  <c r="D50" i="9"/>
  <c r="J48" i="9"/>
  <c r="D48" i="9"/>
  <c r="J47" i="9"/>
  <c r="D47" i="9"/>
  <c r="J46" i="9"/>
  <c r="D46" i="9"/>
  <c r="J54" i="9"/>
  <c r="D54" i="9"/>
  <c r="J55" i="9"/>
  <c r="C55" i="9"/>
  <c r="I56" i="9"/>
  <c r="B56" i="9"/>
  <c r="H57" i="9"/>
  <c r="B57" i="9"/>
  <c r="H58" i="9"/>
  <c r="C56" i="9"/>
  <c r="D59" i="9"/>
  <c r="H59" i="9"/>
  <c r="M59" i="9"/>
  <c r="E60" i="9"/>
  <c r="J60" i="9"/>
  <c r="B61" i="9"/>
  <c r="I61" i="9"/>
  <c r="M61" i="9"/>
  <c r="H62" i="9"/>
  <c r="D63" i="9"/>
  <c r="I63" i="9"/>
  <c r="M52" i="9"/>
  <c r="G51" i="9"/>
  <c r="M48" i="9"/>
  <c r="M46" i="9"/>
  <c r="G54" i="9"/>
  <c r="L56" i="9"/>
  <c r="K58" i="9"/>
  <c r="C60" i="9"/>
  <c r="K61" i="9"/>
  <c r="J62" i="9"/>
  <c r="F52" i="9"/>
  <c r="F48" i="9"/>
  <c r="L46" i="9"/>
  <c r="F54" i="9"/>
  <c r="E56" i="9"/>
  <c r="D58" i="9"/>
  <c r="D60" i="9"/>
  <c r="H61" i="9"/>
  <c r="B63" i="9"/>
  <c r="I53" i="9"/>
  <c r="C53" i="9"/>
  <c r="I52" i="9"/>
  <c r="C52" i="9"/>
  <c r="I51" i="9"/>
  <c r="C51" i="9"/>
  <c r="I50" i="9"/>
  <c r="C50" i="9"/>
  <c r="I48" i="9"/>
  <c r="C48" i="9"/>
  <c r="I47" i="9"/>
  <c r="C47" i="9"/>
  <c r="I46" i="9"/>
  <c r="C46" i="9"/>
  <c r="I54" i="9"/>
  <c r="C54" i="9"/>
  <c r="I55" i="9"/>
  <c r="B55" i="9"/>
  <c r="H56" i="9"/>
  <c r="M57" i="9"/>
  <c r="G57" i="9"/>
  <c r="M58" i="9"/>
  <c r="G58" i="9"/>
  <c r="D55" i="9"/>
  <c r="I59" i="9"/>
  <c r="F60" i="9"/>
  <c r="F61" i="9"/>
  <c r="J61" i="9"/>
  <c r="E62" i="9"/>
  <c r="L62" i="9"/>
  <c r="E63" i="9"/>
  <c r="J63" i="9"/>
  <c r="M53" i="9"/>
  <c r="G52" i="9"/>
  <c r="M50" i="9"/>
  <c r="G47" i="9"/>
  <c r="K57" i="9"/>
  <c r="D61" i="9"/>
  <c r="G63" i="9"/>
  <c r="L52" i="9"/>
  <c r="F47" i="9"/>
  <c r="L55" i="9"/>
  <c r="K56" i="9"/>
  <c r="D57" i="9"/>
  <c r="G59" i="9"/>
  <c r="H60" i="9"/>
  <c r="G62" i="9"/>
  <c r="M63" i="9"/>
  <c r="H53" i="9"/>
  <c r="B53" i="9"/>
  <c r="H52" i="9"/>
  <c r="B52" i="9"/>
  <c r="H51" i="9"/>
  <c r="B51" i="9"/>
  <c r="H50" i="9"/>
  <c r="B50" i="9"/>
  <c r="H48" i="9"/>
  <c r="B48" i="9"/>
  <c r="H47" i="9"/>
  <c r="B47" i="9"/>
  <c r="H46" i="9"/>
  <c r="B46" i="9"/>
  <c r="H54" i="9"/>
  <c r="B54" i="9"/>
  <c r="H55" i="9"/>
  <c r="M56" i="9"/>
  <c r="G56" i="9"/>
  <c r="L57" i="9"/>
  <c r="F57" i="9"/>
  <c r="L58" i="9"/>
  <c r="F58" i="9"/>
  <c r="J59" i="9"/>
  <c r="B60" i="9"/>
  <c r="G60" i="9"/>
  <c r="K60" i="9"/>
  <c r="C61" i="9"/>
  <c r="G61" i="9"/>
  <c r="B62" i="9"/>
  <c r="I62" i="9"/>
  <c r="M62" i="9"/>
  <c r="F63" i="9"/>
  <c r="K63" i="9"/>
  <c r="N61" i="9" l="1"/>
  <c r="N51" i="9"/>
  <c r="N46" i="9"/>
  <c r="N60" i="9"/>
  <c r="N48" i="9"/>
  <c r="N53" i="9"/>
  <c r="N50" i="9"/>
  <c r="N55" i="9"/>
  <c r="N58" i="9"/>
  <c r="N52" i="9"/>
  <c r="N54" i="9"/>
  <c r="N47" i="9"/>
  <c r="N57" i="9"/>
  <c r="N63" i="9"/>
  <c r="N56" i="9"/>
  <c r="N62" i="9"/>
  <c r="E59" i="9"/>
  <c r="B59" i="9"/>
  <c r="N59" i="9" l="1"/>
  <c r="N69" i="8" l="1"/>
  <c r="M69" i="8"/>
  <c r="L69" i="8"/>
  <c r="K69" i="8"/>
  <c r="J69" i="8"/>
  <c r="I69" i="8"/>
  <c r="H69" i="8"/>
  <c r="G69" i="8"/>
  <c r="F69" i="8"/>
  <c r="E69" i="8"/>
  <c r="D69" i="8"/>
  <c r="C69" i="8"/>
  <c r="B69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N69" i="7"/>
  <c r="M69" i="7"/>
  <c r="L69" i="7"/>
  <c r="K69" i="7"/>
  <c r="J69" i="7"/>
  <c r="I69" i="7"/>
  <c r="H69" i="7"/>
  <c r="G69" i="7"/>
  <c r="F69" i="7"/>
  <c r="E69" i="7"/>
  <c r="D69" i="7"/>
  <c r="C69" i="7"/>
  <c r="B69" i="7"/>
  <c r="N68" i="7"/>
  <c r="M68" i="7"/>
  <c r="L68" i="7"/>
  <c r="K68" i="7"/>
  <c r="J68" i="7"/>
  <c r="I68" i="7"/>
  <c r="H68" i="7"/>
  <c r="G68" i="7"/>
  <c r="F68" i="7"/>
  <c r="E68" i="7"/>
  <c r="D68" i="7"/>
  <c r="C68" i="7"/>
  <c r="B68" i="7"/>
  <c r="M79" i="6"/>
  <c r="L79" i="6"/>
  <c r="K79" i="6"/>
  <c r="J79" i="6"/>
  <c r="I79" i="6"/>
  <c r="H79" i="6"/>
  <c r="G79" i="6"/>
  <c r="F79" i="6"/>
  <c r="E79" i="6"/>
  <c r="D79" i="6"/>
  <c r="C79" i="6"/>
  <c r="B79" i="6"/>
  <c r="M78" i="6"/>
  <c r="L78" i="6"/>
  <c r="K78" i="6"/>
  <c r="J78" i="6"/>
  <c r="I78" i="6"/>
  <c r="H78" i="6"/>
  <c r="G78" i="6"/>
  <c r="F78" i="6"/>
  <c r="E78" i="6"/>
  <c r="D78" i="6"/>
  <c r="C78" i="6"/>
  <c r="B78" i="6"/>
  <c r="N49" i="4"/>
  <c r="M49" i="4"/>
  <c r="L49" i="4"/>
  <c r="K49" i="4"/>
  <c r="J49" i="4"/>
  <c r="I49" i="4"/>
  <c r="H49" i="4"/>
  <c r="G49" i="4"/>
  <c r="F49" i="4"/>
  <c r="E49" i="4"/>
  <c r="D49" i="4"/>
  <c r="C49" i="4"/>
  <c r="N48" i="4"/>
  <c r="M48" i="4"/>
  <c r="L48" i="4"/>
  <c r="K48" i="4"/>
  <c r="J48" i="4"/>
  <c r="I48" i="4"/>
  <c r="H48" i="4"/>
  <c r="G48" i="4"/>
  <c r="F48" i="4"/>
  <c r="E48" i="4"/>
  <c r="D48" i="4"/>
  <c r="C48" i="4"/>
  <c r="B49" i="4"/>
  <c r="B48" i="4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M69" i="2"/>
  <c r="L69" i="2"/>
  <c r="K69" i="2"/>
  <c r="J69" i="2"/>
  <c r="I69" i="2"/>
  <c r="H69" i="2"/>
  <c r="G69" i="2"/>
  <c r="E69" i="2"/>
  <c r="D69" i="2"/>
  <c r="C69" i="2"/>
  <c r="M68" i="2"/>
  <c r="L68" i="2"/>
  <c r="K68" i="2"/>
  <c r="J68" i="2"/>
  <c r="I68" i="2"/>
  <c r="H68" i="2"/>
  <c r="G68" i="2"/>
  <c r="E68" i="2"/>
  <c r="D68" i="2"/>
  <c r="C68" i="2"/>
  <c r="B69" i="2"/>
  <c r="B68" i="2"/>
  <c r="N65" i="8"/>
  <c r="N64" i="8"/>
  <c r="N63" i="8"/>
  <c r="N62" i="8"/>
  <c r="N61" i="8"/>
  <c r="N60" i="8"/>
  <c r="N59" i="8"/>
  <c r="N58" i="8"/>
  <c r="N57" i="8"/>
  <c r="N56" i="8"/>
  <c r="N55" i="8"/>
  <c r="N54" i="8"/>
  <c r="N65" i="7"/>
  <c r="N64" i="7"/>
  <c r="N63" i="7"/>
  <c r="N62" i="7"/>
  <c r="N61" i="7"/>
  <c r="N60" i="7"/>
  <c r="N59" i="7"/>
  <c r="N58" i="7"/>
  <c r="N57" i="7"/>
  <c r="N56" i="7"/>
  <c r="N55" i="7"/>
  <c r="N54" i="7"/>
  <c r="N75" i="6"/>
  <c r="N74" i="6"/>
  <c r="N73" i="6"/>
  <c r="N72" i="6"/>
  <c r="N71" i="6"/>
  <c r="N70" i="6"/>
  <c r="N45" i="4"/>
  <c r="N44" i="4"/>
  <c r="N43" i="4"/>
  <c r="N42" i="4"/>
  <c r="N41" i="4"/>
  <c r="N40" i="4"/>
  <c r="N39" i="4"/>
  <c r="N38" i="4"/>
  <c r="N37" i="4"/>
  <c r="N36" i="4"/>
  <c r="N35" i="4"/>
  <c r="N34" i="4"/>
  <c r="N65" i="3"/>
  <c r="N64" i="3"/>
  <c r="N63" i="3"/>
  <c r="N62" i="3"/>
  <c r="N61" i="3"/>
  <c r="N60" i="3"/>
  <c r="N59" i="3"/>
  <c r="N58" i="3"/>
  <c r="N57" i="3"/>
  <c r="N56" i="3"/>
  <c r="N55" i="3"/>
  <c r="N54" i="3"/>
  <c r="N65" i="2"/>
  <c r="N64" i="2"/>
  <c r="N63" i="2"/>
  <c r="N62" i="2"/>
  <c r="N61" i="2"/>
  <c r="N60" i="2"/>
  <c r="N59" i="2"/>
  <c r="N58" i="2"/>
  <c r="N57" i="2"/>
  <c r="N56" i="2"/>
  <c r="N55" i="2"/>
  <c r="N54" i="2"/>
  <c r="N75" i="1"/>
  <c r="N74" i="1"/>
  <c r="N73" i="1"/>
  <c r="N72" i="1"/>
  <c r="N71" i="1"/>
  <c r="N70" i="1"/>
  <c r="N69" i="1"/>
  <c r="N68" i="1"/>
  <c r="N67" i="1"/>
  <c r="N66" i="1"/>
  <c r="N65" i="1"/>
  <c r="N64" i="1"/>
  <c r="M75" i="5"/>
  <c r="L75" i="5"/>
  <c r="K75" i="5"/>
  <c r="M74" i="5"/>
  <c r="L74" i="5"/>
  <c r="K74" i="5"/>
  <c r="M73" i="5"/>
  <c r="L73" i="5"/>
  <c r="K73" i="5"/>
  <c r="M72" i="5"/>
  <c r="L72" i="5"/>
  <c r="K72" i="5"/>
  <c r="M71" i="5"/>
  <c r="L71" i="5"/>
  <c r="K71" i="5"/>
  <c r="M70" i="5"/>
  <c r="L70" i="5"/>
  <c r="K70" i="5"/>
  <c r="J75" i="5"/>
  <c r="J74" i="5"/>
  <c r="J73" i="5"/>
  <c r="J72" i="5"/>
  <c r="J71" i="5"/>
  <c r="J70" i="5"/>
  <c r="I75" i="5"/>
  <c r="I74" i="5"/>
  <c r="I73" i="5"/>
  <c r="I72" i="5"/>
  <c r="I71" i="5"/>
  <c r="I70" i="5"/>
  <c r="H75" i="5"/>
  <c r="H74" i="5"/>
  <c r="H73" i="5"/>
  <c r="H72" i="5"/>
  <c r="H71" i="5"/>
  <c r="H70" i="5"/>
  <c r="G75" i="5"/>
  <c r="G74" i="5"/>
  <c r="G73" i="5"/>
  <c r="G72" i="5"/>
  <c r="G71" i="5"/>
  <c r="G70" i="5"/>
  <c r="F75" i="5"/>
  <c r="F74" i="5"/>
  <c r="F73" i="5"/>
  <c r="F72" i="5"/>
  <c r="F71" i="5"/>
  <c r="F70" i="5"/>
  <c r="E75" i="5"/>
  <c r="E74" i="5"/>
  <c r="E73" i="5"/>
  <c r="E72" i="5"/>
  <c r="E71" i="5"/>
  <c r="E70" i="5"/>
  <c r="D75" i="5"/>
  <c r="D74" i="5"/>
  <c r="D73" i="5"/>
  <c r="D72" i="5"/>
  <c r="D71" i="5"/>
  <c r="D70" i="5"/>
  <c r="C75" i="5"/>
  <c r="C74" i="5"/>
  <c r="C73" i="5"/>
  <c r="C72" i="5"/>
  <c r="C71" i="5"/>
  <c r="C70" i="5"/>
  <c r="B75" i="5"/>
  <c r="B74" i="5"/>
  <c r="B73" i="5"/>
  <c r="B72" i="5"/>
  <c r="B71" i="5"/>
  <c r="B70" i="5"/>
  <c r="N28" i="4"/>
  <c r="N27" i="4"/>
  <c r="N26" i="4"/>
  <c r="N25" i="4"/>
  <c r="N24" i="4"/>
  <c r="N23" i="4"/>
  <c r="N48" i="3"/>
  <c r="N47" i="3"/>
  <c r="N46" i="3"/>
  <c r="N45" i="3"/>
  <c r="N44" i="3"/>
  <c r="N43" i="3"/>
  <c r="N48" i="2"/>
  <c r="N47" i="2"/>
  <c r="N46" i="2"/>
  <c r="N45" i="2"/>
  <c r="N44" i="2"/>
  <c r="N43" i="2"/>
  <c r="N33" i="4"/>
  <c r="N32" i="4"/>
  <c r="N31" i="4"/>
  <c r="N30" i="4"/>
  <c r="N29" i="4"/>
  <c r="N53" i="7"/>
  <c r="N52" i="7"/>
  <c r="N51" i="7"/>
  <c r="N50" i="7"/>
  <c r="N49" i="7"/>
  <c r="N53" i="8"/>
  <c r="N52" i="8"/>
  <c r="N51" i="8"/>
  <c r="N50" i="8"/>
  <c r="N49" i="8"/>
  <c r="N53" i="3"/>
  <c r="N52" i="3"/>
  <c r="N51" i="3"/>
  <c r="N50" i="3"/>
  <c r="N49" i="3"/>
  <c r="N53" i="2"/>
  <c r="N52" i="2"/>
  <c r="N51" i="2"/>
  <c r="N50" i="2"/>
  <c r="N49" i="2"/>
  <c r="N63" i="1"/>
  <c r="N62" i="1"/>
  <c r="N61" i="1"/>
  <c r="N60" i="1"/>
  <c r="N59" i="1"/>
  <c r="N42" i="2"/>
  <c r="N41" i="2"/>
  <c r="N40" i="2"/>
  <c r="N38" i="2"/>
  <c r="N37" i="2"/>
  <c r="N36" i="2"/>
  <c r="N34" i="2"/>
  <c r="N33" i="2"/>
  <c r="N32" i="2"/>
  <c r="N31" i="2"/>
  <c r="N30" i="2"/>
  <c r="N29" i="2"/>
  <c r="F28" i="2"/>
  <c r="N28" i="2" s="1"/>
  <c r="F27" i="2"/>
  <c r="N27" i="2" s="1"/>
  <c r="F26" i="2"/>
  <c r="N26" i="2" s="1"/>
  <c r="F25" i="2"/>
  <c r="N25" i="2" s="1"/>
  <c r="N24" i="2"/>
  <c r="F23" i="2"/>
  <c r="N23" i="2" s="1"/>
  <c r="F22" i="2"/>
  <c r="N22" i="2" s="1"/>
  <c r="N21" i="2"/>
  <c r="F20" i="2"/>
  <c r="N20" i="2" s="1"/>
  <c r="F19" i="2"/>
  <c r="N19" i="2" s="1"/>
  <c r="F18" i="2"/>
  <c r="N18" i="2" s="1"/>
  <c r="F17" i="2"/>
  <c r="N17" i="2" s="1"/>
  <c r="F16" i="2"/>
  <c r="N16" i="2" s="1"/>
  <c r="F15" i="2"/>
  <c r="N15" i="2" s="1"/>
  <c r="F14" i="2"/>
  <c r="N14" i="2" s="1"/>
  <c r="F13" i="2"/>
  <c r="N13" i="2" s="1"/>
  <c r="F12" i="2"/>
  <c r="N12" i="2" s="1"/>
  <c r="F11" i="2"/>
  <c r="N11" i="2" s="1"/>
  <c r="F10" i="2"/>
  <c r="N10" i="2" s="1"/>
  <c r="N58" i="1"/>
  <c r="N57" i="1"/>
  <c r="N56" i="1"/>
  <c r="N55" i="1"/>
  <c r="N54" i="1"/>
  <c r="N5" i="1"/>
  <c r="N6" i="1"/>
  <c r="N7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F36" i="1"/>
  <c r="N36" i="1" s="1"/>
  <c r="F37" i="1"/>
  <c r="F38" i="1"/>
  <c r="N39" i="1"/>
  <c r="N40" i="1"/>
  <c r="N41" i="1"/>
  <c r="N42" i="1"/>
  <c r="N43" i="1"/>
  <c r="N44" i="1"/>
  <c r="N46" i="1"/>
  <c r="N47" i="1"/>
  <c r="N48" i="1"/>
  <c r="N50" i="1"/>
  <c r="N51" i="1"/>
  <c r="N52" i="1"/>
  <c r="N53" i="1"/>
  <c r="M79" i="1"/>
  <c r="M78" i="1"/>
  <c r="L79" i="1"/>
  <c r="L78" i="1"/>
  <c r="K79" i="1"/>
  <c r="K78" i="1"/>
  <c r="J79" i="1"/>
  <c r="J78" i="1"/>
  <c r="I79" i="1"/>
  <c r="I78" i="1"/>
  <c r="H79" i="1"/>
  <c r="H78" i="1"/>
  <c r="G79" i="1"/>
  <c r="G78" i="1"/>
  <c r="E79" i="1"/>
  <c r="E78" i="1"/>
  <c r="D79" i="1"/>
  <c r="D78" i="1"/>
  <c r="C79" i="1"/>
  <c r="C78" i="1"/>
  <c r="B79" i="1"/>
  <c r="B78" i="1"/>
  <c r="M38" i="5"/>
  <c r="L38" i="5"/>
  <c r="K38" i="5"/>
  <c r="J38" i="5"/>
  <c r="I38" i="5"/>
  <c r="H38" i="5"/>
  <c r="G38" i="5"/>
  <c r="F38" i="5"/>
  <c r="E38" i="5"/>
  <c r="D38" i="5"/>
  <c r="C38" i="5"/>
  <c r="B38" i="5"/>
  <c r="M36" i="5"/>
  <c r="L36" i="5"/>
  <c r="K36" i="5"/>
  <c r="J36" i="5"/>
  <c r="I36" i="5"/>
  <c r="H36" i="5"/>
  <c r="G36" i="5"/>
  <c r="F36" i="5"/>
  <c r="E36" i="5"/>
  <c r="D36" i="5"/>
  <c r="C36" i="5"/>
  <c r="B36" i="5"/>
  <c r="M35" i="5"/>
  <c r="L35" i="5"/>
  <c r="K35" i="5"/>
  <c r="J35" i="5"/>
  <c r="I35" i="5"/>
  <c r="H35" i="5"/>
  <c r="G35" i="5"/>
  <c r="F35" i="5"/>
  <c r="E35" i="5"/>
  <c r="D35" i="5"/>
  <c r="C35" i="5"/>
  <c r="B35" i="5"/>
  <c r="M34" i="5"/>
  <c r="L34" i="5"/>
  <c r="K34" i="5"/>
  <c r="J34" i="5"/>
  <c r="I34" i="5"/>
  <c r="H34" i="5"/>
  <c r="G34" i="5"/>
  <c r="F34" i="5"/>
  <c r="E34" i="5"/>
  <c r="D34" i="5"/>
  <c r="C34" i="5"/>
  <c r="B34" i="5"/>
  <c r="M33" i="5"/>
  <c r="L33" i="5"/>
  <c r="K33" i="5"/>
  <c r="J33" i="5"/>
  <c r="I33" i="5"/>
  <c r="H33" i="5"/>
  <c r="G33" i="5"/>
  <c r="F33" i="5"/>
  <c r="E33" i="5"/>
  <c r="D33" i="5"/>
  <c r="C33" i="5"/>
  <c r="B33" i="5"/>
  <c r="M32" i="5"/>
  <c r="L32" i="5"/>
  <c r="K32" i="5"/>
  <c r="J32" i="5"/>
  <c r="I32" i="5"/>
  <c r="H32" i="5"/>
  <c r="G32" i="5"/>
  <c r="F32" i="5"/>
  <c r="E32" i="5"/>
  <c r="D32" i="5"/>
  <c r="C32" i="5"/>
  <c r="B32" i="5"/>
  <c r="M31" i="5"/>
  <c r="L31" i="5"/>
  <c r="K31" i="5"/>
  <c r="J31" i="5"/>
  <c r="I31" i="5"/>
  <c r="H31" i="5"/>
  <c r="G31" i="5"/>
  <c r="F31" i="5"/>
  <c r="E31" i="5"/>
  <c r="D31" i="5"/>
  <c r="C31" i="5"/>
  <c r="B31" i="5"/>
  <c r="M30" i="5"/>
  <c r="L30" i="5"/>
  <c r="K30" i="5"/>
  <c r="J30" i="5"/>
  <c r="I30" i="5"/>
  <c r="H30" i="5"/>
  <c r="G30" i="5"/>
  <c r="F30" i="5"/>
  <c r="E30" i="5"/>
  <c r="D30" i="5"/>
  <c r="C30" i="5"/>
  <c r="B30" i="5"/>
  <c r="M29" i="5"/>
  <c r="L29" i="5"/>
  <c r="K29" i="5"/>
  <c r="J29" i="5"/>
  <c r="I29" i="5"/>
  <c r="H29" i="5"/>
  <c r="G29" i="5"/>
  <c r="F29" i="5"/>
  <c r="E29" i="5"/>
  <c r="D29" i="5"/>
  <c r="C29" i="5"/>
  <c r="B29" i="5"/>
  <c r="M27" i="5"/>
  <c r="L27" i="5"/>
  <c r="K27" i="5"/>
  <c r="J27" i="5"/>
  <c r="I27" i="5"/>
  <c r="H27" i="5"/>
  <c r="G27" i="5"/>
  <c r="F27" i="5"/>
  <c r="E27" i="5"/>
  <c r="D27" i="5"/>
  <c r="C27" i="5"/>
  <c r="B27" i="5"/>
  <c r="M26" i="5"/>
  <c r="L26" i="5"/>
  <c r="K26" i="5"/>
  <c r="J26" i="5"/>
  <c r="I26" i="5"/>
  <c r="H26" i="5"/>
  <c r="G26" i="5"/>
  <c r="F26" i="5"/>
  <c r="E26" i="5"/>
  <c r="D26" i="5"/>
  <c r="C26" i="5"/>
  <c r="B26" i="5"/>
  <c r="M25" i="5"/>
  <c r="L25" i="5"/>
  <c r="K25" i="5"/>
  <c r="J25" i="5"/>
  <c r="I25" i="5"/>
  <c r="H25" i="5"/>
  <c r="G25" i="5"/>
  <c r="F25" i="5"/>
  <c r="E25" i="5"/>
  <c r="D25" i="5"/>
  <c r="C25" i="5"/>
  <c r="B25" i="5"/>
  <c r="M24" i="5"/>
  <c r="L24" i="5"/>
  <c r="K24" i="5"/>
  <c r="J24" i="5"/>
  <c r="I24" i="5"/>
  <c r="H24" i="5"/>
  <c r="G24" i="5"/>
  <c r="F24" i="5"/>
  <c r="E24" i="5"/>
  <c r="D24" i="5"/>
  <c r="C24" i="5"/>
  <c r="B24" i="5"/>
  <c r="M23" i="5"/>
  <c r="L23" i="5"/>
  <c r="K23" i="5"/>
  <c r="J23" i="5"/>
  <c r="I23" i="5"/>
  <c r="H23" i="5"/>
  <c r="G23" i="5"/>
  <c r="F23" i="5"/>
  <c r="E23" i="5"/>
  <c r="D23" i="5"/>
  <c r="C23" i="5"/>
  <c r="B23" i="5"/>
  <c r="M22" i="5"/>
  <c r="L22" i="5"/>
  <c r="K22" i="5"/>
  <c r="J22" i="5"/>
  <c r="I22" i="5"/>
  <c r="H22" i="5"/>
  <c r="G22" i="5"/>
  <c r="F22" i="5"/>
  <c r="E22" i="5"/>
  <c r="D22" i="5"/>
  <c r="C22" i="5"/>
  <c r="B22" i="5"/>
  <c r="M21" i="5"/>
  <c r="L21" i="5"/>
  <c r="K21" i="5"/>
  <c r="J21" i="5"/>
  <c r="I21" i="5"/>
  <c r="H21" i="5"/>
  <c r="G21" i="5"/>
  <c r="F21" i="5"/>
  <c r="E21" i="5"/>
  <c r="D21" i="5"/>
  <c r="C21" i="5"/>
  <c r="B21" i="5"/>
  <c r="M20" i="5"/>
  <c r="M79" i="5" s="1"/>
  <c r="L20" i="5"/>
  <c r="L79" i="5" s="1"/>
  <c r="K20" i="5"/>
  <c r="K79" i="5" s="1"/>
  <c r="J20" i="5"/>
  <c r="I20" i="5"/>
  <c r="H20" i="5"/>
  <c r="G20" i="5"/>
  <c r="F20" i="5"/>
  <c r="E20" i="5"/>
  <c r="D20" i="5"/>
  <c r="C20" i="5"/>
  <c r="B20" i="5"/>
  <c r="N28" i="7"/>
  <c r="N26" i="7"/>
  <c r="N25" i="7"/>
  <c r="N24" i="7"/>
  <c r="N23" i="7"/>
  <c r="N22" i="7"/>
  <c r="N21" i="7"/>
  <c r="N20" i="7"/>
  <c r="N19" i="7"/>
  <c r="N17" i="7"/>
  <c r="N16" i="7"/>
  <c r="N15" i="7"/>
  <c r="N14" i="7"/>
  <c r="N13" i="7"/>
  <c r="N12" i="7"/>
  <c r="N11" i="7"/>
  <c r="N10" i="7"/>
  <c r="N22" i="4"/>
  <c r="N21" i="4"/>
  <c r="N20" i="4"/>
  <c r="N18" i="4"/>
  <c r="N17" i="4"/>
  <c r="N16" i="4"/>
  <c r="N15" i="4"/>
  <c r="N14" i="4"/>
  <c r="N13" i="4"/>
  <c r="N12" i="4"/>
  <c r="N11" i="4"/>
  <c r="N10" i="4"/>
  <c r="N9" i="4"/>
  <c r="F7" i="4"/>
  <c r="N7" i="4" s="1"/>
  <c r="N42" i="3"/>
  <c r="N41" i="3"/>
  <c r="N40" i="3"/>
  <c r="N38" i="3"/>
  <c r="N37" i="3"/>
  <c r="N36" i="3"/>
  <c r="N35" i="3"/>
  <c r="N34" i="3"/>
  <c r="N33" i="3"/>
  <c r="N32" i="3"/>
  <c r="N31" i="3"/>
  <c r="N30" i="3"/>
  <c r="N29" i="3"/>
  <c r="F28" i="3"/>
  <c r="N28" i="3"/>
  <c r="F27" i="3"/>
  <c r="N27" i="3" s="1"/>
  <c r="F26" i="3"/>
  <c r="N26" i="3"/>
  <c r="F25" i="3"/>
  <c r="N25" i="3" s="1"/>
  <c r="F24" i="3"/>
  <c r="N24" i="3" s="1"/>
  <c r="F23" i="3"/>
  <c r="N23" i="3" s="1"/>
  <c r="F22" i="3"/>
  <c r="N22" i="3" s="1"/>
  <c r="F21" i="3"/>
  <c r="N21" i="3" s="1"/>
  <c r="F20" i="3"/>
  <c r="N20" i="3" s="1"/>
  <c r="N19" i="3"/>
  <c r="F18" i="3"/>
  <c r="N18" i="3" s="1"/>
  <c r="F17" i="3"/>
  <c r="N17" i="3" s="1"/>
  <c r="F16" i="3"/>
  <c r="N16" i="3" s="1"/>
  <c r="F15" i="3"/>
  <c r="N15" i="3" s="1"/>
  <c r="F14" i="3"/>
  <c r="N14" i="3" s="1"/>
  <c r="F13" i="3"/>
  <c r="N13" i="3" s="1"/>
  <c r="F12" i="3"/>
  <c r="N12" i="3"/>
  <c r="F11" i="3"/>
  <c r="N11" i="3" s="1"/>
  <c r="F10" i="3"/>
  <c r="N10" i="3" s="1"/>
  <c r="F28" i="8"/>
  <c r="N28" i="8" s="1"/>
  <c r="F26" i="8"/>
  <c r="N26" i="8" s="1"/>
  <c r="F25" i="8"/>
  <c r="N25" i="8" s="1"/>
  <c r="N24" i="8"/>
  <c r="N23" i="8"/>
  <c r="N22" i="8"/>
  <c r="N21" i="8"/>
  <c r="N20" i="8"/>
  <c r="N19" i="8"/>
  <c r="N17" i="8"/>
  <c r="N16" i="8"/>
  <c r="N15" i="8"/>
  <c r="N14" i="8"/>
  <c r="N13" i="8"/>
  <c r="N12" i="8"/>
  <c r="N11" i="8"/>
  <c r="N10" i="8"/>
  <c r="N38" i="6"/>
  <c r="N36" i="6"/>
  <c r="N35" i="6"/>
  <c r="N34" i="6"/>
  <c r="N33" i="6"/>
  <c r="N32" i="6"/>
  <c r="N31" i="6"/>
  <c r="N30" i="6"/>
  <c r="N29" i="6"/>
  <c r="N27" i="6"/>
  <c r="N26" i="6"/>
  <c r="N25" i="6"/>
  <c r="N24" i="6"/>
  <c r="N23" i="6"/>
  <c r="N22" i="6"/>
  <c r="N21" i="6"/>
  <c r="N78" i="6" s="1"/>
  <c r="N20" i="6"/>
  <c r="N79" i="6" s="1"/>
  <c r="N69" i="2" l="1"/>
  <c r="F68" i="2"/>
  <c r="F69" i="2"/>
  <c r="N68" i="2"/>
  <c r="H79" i="5"/>
  <c r="B78" i="5"/>
  <c r="E79" i="5"/>
  <c r="D79" i="5"/>
  <c r="J79" i="5"/>
  <c r="N26" i="5"/>
  <c r="N33" i="5"/>
  <c r="C79" i="5"/>
  <c r="I79" i="5"/>
  <c r="F79" i="5"/>
  <c r="G79" i="5"/>
  <c r="I78" i="5"/>
  <c r="J78" i="5"/>
  <c r="E78" i="5"/>
  <c r="K78" i="5"/>
  <c r="C78" i="5"/>
  <c r="D78" i="5"/>
  <c r="F78" i="5"/>
  <c r="L78" i="5"/>
  <c r="G78" i="5"/>
  <c r="M78" i="5"/>
  <c r="N20" i="5"/>
  <c r="B79" i="5"/>
  <c r="H78" i="5"/>
  <c r="N71" i="5"/>
  <c r="N75" i="5"/>
  <c r="N74" i="5"/>
  <c r="N73" i="5"/>
  <c r="N72" i="5"/>
  <c r="N70" i="5"/>
  <c r="F78" i="1"/>
  <c r="N38" i="1"/>
  <c r="F79" i="1"/>
  <c r="N22" i="5"/>
  <c r="N24" i="5"/>
  <c r="N21" i="5"/>
  <c r="N23" i="5"/>
  <c r="N25" i="5"/>
  <c r="N27" i="5"/>
  <c r="N29" i="5"/>
  <c r="N30" i="5"/>
  <c r="N31" i="5"/>
  <c r="N32" i="5"/>
  <c r="N34" i="5"/>
  <c r="N35" i="5"/>
  <c r="N36" i="5"/>
  <c r="N38" i="5"/>
  <c r="N37" i="1"/>
  <c r="N79" i="5" l="1"/>
  <c r="N78" i="5"/>
  <c r="N79" i="1"/>
  <c r="N78" i="1"/>
</calcChain>
</file>

<file path=xl/sharedStrings.xml><?xml version="1.0" encoding="utf-8"?>
<sst xmlns="http://schemas.openxmlformats.org/spreadsheetml/2006/main" count="235" uniqueCount="42">
  <si>
    <t>Aantal bedrijven met pit- en steenvruchten</t>
  </si>
  <si>
    <t>Jaar</t>
  </si>
  <si>
    <t>Groningen</t>
  </si>
  <si>
    <t>Friesland</t>
  </si>
  <si>
    <t>Drenthe</t>
  </si>
  <si>
    <t>Overijssel</t>
  </si>
  <si>
    <t>Flevoland</t>
  </si>
  <si>
    <t>Gelderland</t>
  </si>
  <si>
    <t>Utrecht</t>
  </si>
  <si>
    <t>Noord-Holland</t>
  </si>
  <si>
    <t>Zuid-Holland</t>
  </si>
  <si>
    <t>Zeeland</t>
  </si>
  <si>
    <t>Noord-Brabant</t>
  </si>
  <si>
    <t>Limburg</t>
  </si>
  <si>
    <t>Nederland</t>
  </si>
  <si>
    <t>hoogste</t>
  </si>
  <si>
    <t>laagste</t>
  </si>
  <si>
    <t>Bedrijven met appels</t>
  </si>
  <si>
    <t>Bedrijven met peren</t>
  </si>
  <si>
    <t>Aantal bedrijven met overige pit- en steenvruchten</t>
  </si>
  <si>
    <t>Bedrijven met kersen (totaal)</t>
  </si>
  <si>
    <t>Bedrijven met zoete kersen</t>
  </si>
  <si>
    <t>Bedrijven met pruimen</t>
  </si>
  <si>
    <t>Gemiddelde oppervlakte pit- en steenvruchten per bedrijf (ha)</t>
  </si>
  <si>
    <t>Bedrijven met zure kersen</t>
  </si>
  <si>
    <t>Gemiddelde oppervlakte peren per bedrijf met peren (in ha)</t>
  </si>
  <si>
    <t>Gemiddelde oppervlakte appels per bedrijf met appels (in ha)</t>
  </si>
  <si>
    <t>Gemiddelde oppervlakte kersen (zoete en zure) per bedrijf met kersen (in ha)</t>
  </si>
  <si>
    <t>Gemiddelde oppervlakte pruimen per bedrijf met pruimen (in ha)</t>
  </si>
  <si>
    <t>Appel</t>
  </si>
  <si>
    <t>Peer</t>
  </si>
  <si>
    <t>0-400</t>
  </si>
  <si>
    <t>400-800</t>
  </si>
  <si>
    <t>800-1600</t>
  </si>
  <si>
    <t>1600-2400</t>
  </si>
  <si>
    <t>2400-3200</t>
  </si>
  <si>
    <t>3200-4000</t>
  </si>
  <si>
    <t>&gt; 4000</t>
  </si>
  <si>
    <t>totaal</t>
  </si>
  <si>
    <t>bomen per ha</t>
  </si>
  <si>
    <t>Areaal naar plantdichtheid (ha)</t>
  </si>
  <si>
    <t>Areaal naar plantdichtheid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</si>
</sst>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#,##0;[Red]&quot;-&quot;#,##0"/>
    <numFmt numFmtId="165" formatCode="#,##0.00;[Red]&quot;-&quot;#,##0.00"/>
    <numFmt numFmtId="166" formatCode="General_)"/>
    <numFmt numFmtId="167" formatCode="0.00_)"/>
    <numFmt numFmtId="168" formatCode="0_)"/>
    <numFmt numFmtId="169" formatCode="#,##0.0;[Red]&quot;-&quot;#,##0.0"/>
  </numFmts>
  <fonts count="9">
    <font>
      <sz val="10"/>
      <name val="Arial"/>
      <family val="2"/>
    </font>
    <font>
      <sz val="10"/>
      <name val="MS Sans Serif"/>
    </font>
    <font>
      <b/>
      <sz val="12"/>
      <name val="Arial"/>
      <family val="2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0">
    <xf numFmtId="0" fontId="0" fillId="0" borderId="0" xfId="0">
      <alignment vertical="center"/>
    </xf>
    <xf numFmtId="167" fontId="3" fillId="0" borderId="0" xfId="0" applyNumberFormat="1" applyFont="1">
      <alignment vertical="center"/>
    </xf>
    <xf numFmtId="0" fontId="3" fillId="0" borderId="0" xfId="0" applyFont="1">
      <alignment vertical="center"/>
    </xf>
    <xf numFmtId="166" fontId="3" fillId="0" borderId="0" xfId="0" applyNumberFormat="1" applyFont="1">
      <alignment vertical="center"/>
    </xf>
    <xf numFmtId="168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67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166" fontId="5" fillId="0" borderId="0" xfId="0" applyNumberFormat="1" applyFont="1">
      <alignment vertical="center"/>
    </xf>
    <xf numFmtId="168" fontId="5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64" fontId="6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horizontal="left" vertical="center"/>
    </xf>
    <xf numFmtId="9" fontId="6" fillId="0" borderId="0" xfId="2" applyFont="1" applyBorder="1" applyAlignment="1">
      <alignment horizontal="left" vertical="center"/>
    </xf>
    <xf numFmtId="9" fontId="6" fillId="0" borderId="0" xfId="2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164" fontId="6" fillId="0" borderId="1" xfId="1" applyNumberFormat="1" applyFont="1" applyBorder="1" applyAlignment="1">
      <alignment vertical="center"/>
    </xf>
    <xf numFmtId="0" fontId="7" fillId="0" borderId="0" xfId="0" applyFont="1">
      <alignment vertical="center"/>
    </xf>
    <xf numFmtId="167" fontId="7" fillId="0" borderId="0" xfId="0" applyNumberFormat="1" applyFont="1">
      <alignment vertical="center"/>
    </xf>
    <xf numFmtId="166" fontId="3" fillId="0" borderId="3" xfId="0" applyNumberFormat="1" applyFont="1" applyBorder="1" applyAlignment="1">
      <alignment horizontal="left" vertical="center"/>
    </xf>
    <xf numFmtId="165" fontId="3" fillId="0" borderId="1" xfId="0" applyNumberFormat="1" applyFont="1" applyBorder="1">
      <alignment vertical="center"/>
    </xf>
    <xf numFmtId="165" fontId="3" fillId="0" borderId="4" xfId="0" applyNumberFormat="1" applyFont="1" applyBorder="1">
      <alignment vertical="center"/>
    </xf>
    <xf numFmtId="166" fontId="3" fillId="0" borderId="5" xfId="0" applyNumberFormat="1" applyFont="1" applyBorder="1" applyAlignment="1">
      <alignment horizontal="left" vertical="center"/>
    </xf>
    <xf numFmtId="165" fontId="3" fillId="0" borderId="0" xfId="0" applyNumberFormat="1" applyFont="1">
      <alignment vertical="center"/>
    </xf>
    <xf numFmtId="165" fontId="3" fillId="0" borderId="6" xfId="0" applyNumberFormat="1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167" fontId="2" fillId="0" borderId="10" xfId="0" applyNumberFormat="1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167" fontId="5" fillId="0" borderId="11" xfId="0" applyNumberFormat="1" applyFont="1" applyBorder="1" applyAlignment="1">
      <alignment horizontal="centerContinuous" vertical="center"/>
    </xf>
    <xf numFmtId="167" fontId="5" fillId="0" borderId="12" xfId="0" applyNumberFormat="1" applyFont="1" applyBorder="1" applyAlignment="1">
      <alignment horizontal="centerContinuous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164" fontId="5" fillId="0" borderId="1" xfId="1" applyNumberFormat="1" applyFont="1" applyBorder="1" applyAlignment="1">
      <alignment vertical="center"/>
    </xf>
    <xf numFmtId="164" fontId="5" fillId="0" borderId="4" xfId="1" applyNumberFormat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164" fontId="5" fillId="0" borderId="0" xfId="1" applyNumberFormat="1" applyFont="1" applyBorder="1" applyAlignment="1">
      <alignment vertical="center"/>
    </xf>
    <xf numFmtId="164" fontId="5" fillId="0" borderId="6" xfId="1" applyNumberFormat="1" applyFont="1" applyBorder="1" applyAlignment="1">
      <alignment vertical="center"/>
    </xf>
    <xf numFmtId="166" fontId="5" fillId="0" borderId="5" xfId="0" applyNumberFormat="1" applyFont="1" applyBorder="1" applyAlignment="1">
      <alignment horizontal="left" vertical="center"/>
    </xf>
    <xf numFmtId="164" fontId="0" fillId="0" borderId="0" xfId="1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164" fontId="5" fillId="0" borderId="8" xfId="1" applyNumberFormat="1" applyFont="1" applyBorder="1" applyAlignment="1">
      <alignment vertical="center"/>
    </xf>
    <xf numFmtId="164" fontId="5" fillId="0" borderId="9" xfId="1" applyNumberFormat="1" applyFont="1" applyBorder="1" applyAlignment="1">
      <alignment vertical="center"/>
    </xf>
    <xf numFmtId="166" fontId="2" fillId="0" borderId="10" xfId="0" applyNumberFormat="1" applyFont="1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168" fontId="3" fillId="0" borderId="11" xfId="0" applyNumberFormat="1" applyFont="1" applyBorder="1" applyAlignment="1">
      <alignment horizontal="centerContinuous" vertical="center"/>
    </xf>
    <xf numFmtId="168" fontId="3" fillId="0" borderId="12" xfId="0" applyNumberFormat="1" applyFont="1" applyBorder="1" applyAlignment="1">
      <alignment horizontal="centerContinuous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4" fontId="0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0" borderId="6" xfId="1" applyNumberFormat="1" applyFont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164" fontId="4" fillId="0" borderId="9" xfId="1" applyNumberFormat="1" applyFont="1" applyBorder="1" applyAlignment="1">
      <alignment vertical="center"/>
    </xf>
    <xf numFmtId="167" fontId="3" fillId="0" borderId="11" xfId="0" applyNumberFormat="1" applyFont="1" applyBorder="1" applyAlignment="1">
      <alignment horizontal="centerContinuous" vertical="center"/>
    </xf>
    <xf numFmtId="167" fontId="3" fillId="0" borderId="12" xfId="0" applyNumberFormat="1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centerContinuous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9" fontId="3" fillId="0" borderId="1" xfId="1" applyNumberFormat="1" applyFont="1" applyBorder="1" applyAlignment="1">
      <alignment vertical="center"/>
    </xf>
    <xf numFmtId="169" fontId="3" fillId="0" borderId="4" xfId="1" applyNumberFormat="1" applyFont="1" applyBorder="1" applyAlignment="1">
      <alignment vertical="center"/>
    </xf>
    <xf numFmtId="169" fontId="3" fillId="0" borderId="6" xfId="1" applyNumberFormat="1" applyFont="1" applyBorder="1" applyAlignment="1">
      <alignment vertical="center"/>
    </xf>
    <xf numFmtId="169" fontId="0" fillId="0" borderId="1" xfId="1" applyNumberFormat="1" applyFont="1" applyBorder="1" applyAlignment="1">
      <alignment vertical="center"/>
    </xf>
    <xf numFmtId="169" fontId="3" fillId="0" borderId="0" xfId="1" applyNumberFormat="1" applyFont="1" applyBorder="1" applyAlignment="1">
      <alignment vertical="center"/>
    </xf>
    <xf numFmtId="169" fontId="4" fillId="0" borderId="0" xfId="1" applyNumberFormat="1" applyFont="1" applyBorder="1" applyAlignment="1">
      <alignment vertical="center"/>
    </xf>
    <xf numFmtId="169" fontId="4" fillId="0" borderId="6" xfId="1" applyNumberFormat="1" applyFont="1" applyBorder="1" applyAlignment="1">
      <alignment vertical="center"/>
    </xf>
    <xf numFmtId="169" fontId="4" fillId="0" borderId="8" xfId="1" applyNumberFormat="1" applyFont="1" applyBorder="1" applyAlignment="1">
      <alignment vertical="center"/>
    </xf>
    <xf numFmtId="169" fontId="4" fillId="0" borderId="9" xfId="1" applyNumberFormat="1" applyFont="1" applyBorder="1" applyAlignment="1">
      <alignment vertical="center"/>
    </xf>
    <xf numFmtId="167" fontId="2" fillId="0" borderId="2" xfId="0" applyNumberFormat="1" applyFont="1" applyBorder="1" applyAlignment="1">
      <alignment horizontal="centerContinuous" vertical="center"/>
    </xf>
    <xf numFmtId="167" fontId="3" fillId="0" borderId="2" xfId="0" applyNumberFormat="1" applyFont="1" applyBorder="1" applyAlignment="1">
      <alignment horizontal="centerContinuous" vertical="center"/>
    </xf>
    <xf numFmtId="167" fontId="8" fillId="0" borderId="2" xfId="0" applyNumberFormat="1" applyFont="1" applyBorder="1" applyAlignment="1">
      <alignment horizontal="centerContinuous" vertical="center"/>
    </xf>
    <xf numFmtId="164" fontId="3" fillId="0" borderId="5" xfId="1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4" fontId="4" fillId="0" borderId="8" xfId="0" applyNumberFormat="1" applyFont="1" applyBorder="1">
      <alignment vertical="center"/>
    </xf>
    <xf numFmtId="164" fontId="3" fillId="0" borderId="3" xfId="1" applyNumberFormat="1" applyFont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0" fontId="4" fillId="0" borderId="5" xfId="0" applyFont="1" applyBorder="1">
      <alignment vertical="center"/>
    </xf>
    <xf numFmtId="164" fontId="4" fillId="0" borderId="7" xfId="0" applyNumberFormat="1" applyFont="1" applyBorder="1">
      <alignment vertical="center"/>
    </xf>
    <xf numFmtId="164" fontId="4" fillId="0" borderId="9" xfId="0" applyNumberFormat="1" applyFont="1" applyBorder="1">
      <alignment vertical="center"/>
    </xf>
    <xf numFmtId="9" fontId="3" fillId="0" borderId="3" xfId="2" applyFont="1" applyBorder="1" applyAlignment="1">
      <alignment vertical="center"/>
    </xf>
    <xf numFmtId="9" fontId="3" fillId="0" borderId="1" xfId="2" applyFont="1" applyBorder="1" applyAlignment="1">
      <alignment vertical="center"/>
    </xf>
    <xf numFmtId="9" fontId="3" fillId="0" borderId="4" xfId="2" applyFont="1" applyBorder="1" applyAlignment="1">
      <alignment vertical="center"/>
    </xf>
    <xf numFmtId="9" fontId="3" fillId="0" borderId="0" xfId="2" applyFont="1" applyBorder="1" applyAlignment="1">
      <alignment vertical="center"/>
    </xf>
    <xf numFmtId="9" fontId="3" fillId="0" borderId="6" xfId="2" applyFont="1" applyBorder="1" applyAlignment="1">
      <alignment vertical="center"/>
    </xf>
    <xf numFmtId="9" fontId="3" fillId="0" borderId="5" xfId="2" applyFont="1" applyBorder="1" applyAlignment="1">
      <alignment vertical="center"/>
    </xf>
    <xf numFmtId="9" fontId="4" fillId="0" borderId="7" xfId="2" applyFont="1" applyBorder="1" applyAlignment="1">
      <alignment vertical="center"/>
    </xf>
    <xf numFmtId="9" fontId="4" fillId="0" borderId="8" xfId="2" applyFont="1" applyBorder="1" applyAlignment="1">
      <alignment vertical="center"/>
    </xf>
    <xf numFmtId="9" fontId="4" fillId="0" borderId="9" xfId="2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</cellXfs>
  <cellStyles count="4">
    <cellStyle name="Komma" xfId="1" builtinId="3"/>
    <cellStyle name="Komma 2" xfId="3" xr:uid="{98B6ECB7-2518-46AC-A0AB-511A79BEC64A}"/>
    <cellStyle name="Procent" xfId="2" builtinId="5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Aantal bedrijven met pit- en steenvruchten in Nederland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13"/>
          <c:order val="0"/>
          <c:tx>
            <c:strRef>
              <c:f>'Nederland (totaal)'!$N$2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'Nederland (totaal)'!$A$3:$A$77</c:f>
              <c:numCache>
                <c:formatCode>General</c:formatCod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 formatCode="General_)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 formatCode="General_)">
                  <c:v>1959</c:v>
                </c:pt>
                <c:pt idx="10" formatCode="General_)">
                  <c:v>1960</c:v>
                </c:pt>
                <c:pt idx="11" formatCode="General_)">
                  <c:v>1961</c:v>
                </c:pt>
                <c:pt idx="12" formatCode="General_)">
                  <c:v>1962</c:v>
                </c:pt>
                <c:pt idx="13" formatCode="General_)">
                  <c:v>1963</c:v>
                </c:pt>
                <c:pt idx="14" formatCode="General_)">
                  <c:v>1964</c:v>
                </c:pt>
                <c:pt idx="15" formatCode="General_)">
                  <c:v>1965</c:v>
                </c:pt>
                <c:pt idx="16" formatCode="General_)">
                  <c:v>1966</c:v>
                </c:pt>
                <c:pt idx="17" formatCode="General_)">
                  <c:v>1967</c:v>
                </c:pt>
                <c:pt idx="18" formatCode="General_)">
                  <c:v>1968</c:v>
                </c:pt>
                <c:pt idx="19" formatCode="General_)">
                  <c:v>1969</c:v>
                </c:pt>
                <c:pt idx="20" formatCode="General_)">
                  <c:v>1970</c:v>
                </c:pt>
                <c:pt idx="21" formatCode="General_)">
                  <c:v>1971</c:v>
                </c:pt>
                <c:pt idx="22" formatCode="General_)">
                  <c:v>1972</c:v>
                </c:pt>
                <c:pt idx="23" formatCode="General_)">
                  <c:v>1973</c:v>
                </c:pt>
                <c:pt idx="24" formatCode="General_)">
                  <c:v>1974</c:v>
                </c:pt>
                <c:pt idx="25" formatCode="General_)">
                  <c:v>1975</c:v>
                </c:pt>
                <c:pt idx="26" formatCode="General_)">
                  <c:v>1976</c:v>
                </c:pt>
                <c:pt idx="27" formatCode="General_)">
                  <c:v>1977</c:v>
                </c:pt>
                <c:pt idx="28" formatCode="General_)">
                  <c:v>1978</c:v>
                </c:pt>
                <c:pt idx="29" formatCode="General_)">
                  <c:v>1979</c:v>
                </c:pt>
                <c:pt idx="30" formatCode="General_)">
                  <c:v>1980</c:v>
                </c:pt>
                <c:pt idx="31" formatCode="General_)">
                  <c:v>1981</c:v>
                </c:pt>
                <c:pt idx="32" formatCode="General_)">
                  <c:v>1982</c:v>
                </c:pt>
                <c:pt idx="33" formatCode="General_)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numCache>
            </c:numRef>
          </c:cat>
          <c:val>
            <c:numRef>
              <c:f>'Nederland (totaal)'!$N$3:$N$77</c:f>
              <c:numCache>
                <c:formatCode>#,##0;[Red]"-"#,##0</c:formatCode>
                <c:ptCount val="75"/>
                <c:pt idx="1">
                  <c:v>64885</c:v>
                </c:pt>
                <c:pt idx="2">
                  <c:v>65784</c:v>
                </c:pt>
                <c:pt idx="3">
                  <c:v>60068</c:v>
                </c:pt>
                <c:pt idx="4">
                  <c:v>55432</c:v>
                </c:pt>
                <c:pt idx="9">
                  <c:v>47314</c:v>
                </c:pt>
                <c:pt idx="10">
                  <c:v>45718</c:v>
                </c:pt>
                <c:pt idx="11">
                  <c:v>43671</c:v>
                </c:pt>
                <c:pt idx="12">
                  <c:v>38504</c:v>
                </c:pt>
                <c:pt idx="13">
                  <c:v>34682</c:v>
                </c:pt>
                <c:pt idx="14">
                  <c:v>31297</c:v>
                </c:pt>
                <c:pt idx="15">
                  <c:v>28763</c:v>
                </c:pt>
                <c:pt idx="16">
                  <c:v>25716</c:v>
                </c:pt>
                <c:pt idx="17">
                  <c:v>23616</c:v>
                </c:pt>
                <c:pt idx="18">
                  <c:v>21558</c:v>
                </c:pt>
                <c:pt idx="19">
                  <c:v>19416</c:v>
                </c:pt>
                <c:pt idx="20">
                  <c:v>16726</c:v>
                </c:pt>
                <c:pt idx="21">
                  <c:v>12911</c:v>
                </c:pt>
                <c:pt idx="22">
                  <c:v>11678</c:v>
                </c:pt>
                <c:pt idx="23">
                  <c:v>10557</c:v>
                </c:pt>
                <c:pt idx="24">
                  <c:v>9945</c:v>
                </c:pt>
                <c:pt idx="25">
                  <c:v>9489</c:v>
                </c:pt>
                <c:pt idx="26">
                  <c:v>8849</c:v>
                </c:pt>
                <c:pt idx="27">
                  <c:v>8296</c:v>
                </c:pt>
                <c:pt idx="28">
                  <c:v>7942</c:v>
                </c:pt>
                <c:pt idx="29">
                  <c:v>7495</c:v>
                </c:pt>
                <c:pt idx="30">
                  <c:v>6964</c:v>
                </c:pt>
                <c:pt idx="31">
                  <c:v>6683</c:v>
                </c:pt>
                <c:pt idx="32">
                  <c:v>6449</c:v>
                </c:pt>
                <c:pt idx="33">
                  <c:v>6358</c:v>
                </c:pt>
                <c:pt idx="34">
                  <c:v>6156</c:v>
                </c:pt>
                <c:pt idx="35">
                  <c:v>5955</c:v>
                </c:pt>
                <c:pt idx="36">
                  <c:v>5588</c:v>
                </c:pt>
                <c:pt idx="37">
                  <c:v>5369</c:v>
                </c:pt>
                <c:pt idx="38">
                  <c:v>5040</c:v>
                </c:pt>
                <c:pt idx="39">
                  <c:v>4935</c:v>
                </c:pt>
                <c:pt idx="40">
                  <c:v>4812</c:v>
                </c:pt>
                <c:pt idx="41">
                  <c:v>4721</c:v>
                </c:pt>
                <c:pt idx="42">
                  <c:v>4657</c:v>
                </c:pt>
                <c:pt idx="43">
                  <c:v>4501</c:v>
                </c:pt>
                <c:pt idx="44">
                  <c:v>4366</c:v>
                </c:pt>
                <c:pt idx="45">
                  <c:v>4147</c:v>
                </c:pt>
                <c:pt idx="47">
                  <c:v>3836</c:v>
                </c:pt>
                <c:pt idx="48">
                  <c:v>3617</c:v>
                </c:pt>
                <c:pt idx="49">
                  <c:v>3440</c:v>
                </c:pt>
                <c:pt idx="50">
                  <c:v>3167</c:v>
                </c:pt>
                <c:pt idx="51">
                  <c:v>3147</c:v>
                </c:pt>
                <c:pt idx="52">
                  <c:v>3101</c:v>
                </c:pt>
                <c:pt idx="53">
                  <c:v>2861</c:v>
                </c:pt>
                <c:pt idx="54">
                  <c:v>2793</c:v>
                </c:pt>
                <c:pt idx="55">
                  <c:v>2724</c:v>
                </c:pt>
                <c:pt idx="56">
                  <c:v>2367</c:v>
                </c:pt>
                <c:pt idx="57">
                  <c:v>2327</c:v>
                </c:pt>
                <c:pt idx="58">
                  <c:v>2325</c:v>
                </c:pt>
                <c:pt idx="59">
                  <c:v>2339</c:v>
                </c:pt>
                <c:pt idx="60">
                  <c:v>2306</c:v>
                </c:pt>
                <c:pt idx="61">
                  <c:v>2229</c:v>
                </c:pt>
                <c:pt idx="62">
                  <c:v>2124</c:v>
                </c:pt>
                <c:pt idx="63">
                  <c:v>2089</c:v>
                </c:pt>
                <c:pt idx="64">
                  <c:v>2017</c:v>
                </c:pt>
                <c:pt idx="65">
                  <c:v>1927</c:v>
                </c:pt>
                <c:pt idx="66">
                  <c:v>2275</c:v>
                </c:pt>
                <c:pt idx="67">
                  <c:v>2346</c:v>
                </c:pt>
                <c:pt idx="68">
                  <c:v>2311</c:v>
                </c:pt>
                <c:pt idx="69">
                  <c:v>2322</c:v>
                </c:pt>
                <c:pt idx="70">
                  <c:v>2323</c:v>
                </c:pt>
                <c:pt idx="71">
                  <c:v>2311</c:v>
                </c:pt>
                <c:pt idx="72">
                  <c:v>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735-4C28-9288-61E1EAEA9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520816"/>
        <c:axId val="1086518320"/>
      </c:lineChart>
      <c:catAx>
        <c:axId val="108652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6518320"/>
        <c:crosses val="autoZero"/>
        <c:auto val="1"/>
        <c:lblAlgn val="ctr"/>
        <c:lblOffset val="100"/>
        <c:noMultiLvlLbl val="0"/>
      </c:catAx>
      <c:valAx>
        <c:axId val="108651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6520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'Kersen (totaal)'!$N$2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'Kersen (totaal)'!$A$3:$A$77</c:f>
              <c:numCache>
                <c:formatCode>General</c:formatCod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 formatCode="General_)">
                  <c:v>1967</c:v>
                </c:pt>
                <c:pt idx="18" formatCode="General_)">
                  <c:v>1968</c:v>
                </c:pt>
                <c:pt idx="19" formatCode="General_)">
                  <c:v>1969</c:v>
                </c:pt>
                <c:pt idx="20" formatCode="General_)">
                  <c:v>1970</c:v>
                </c:pt>
                <c:pt idx="21" formatCode="General_)">
                  <c:v>1971</c:v>
                </c:pt>
                <c:pt idx="22" formatCode="General_)">
                  <c:v>1972</c:v>
                </c:pt>
                <c:pt idx="23" formatCode="General_)">
                  <c:v>1973</c:v>
                </c:pt>
                <c:pt idx="24" formatCode="General_)">
                  <c:v>1974</c:v>
                </c:pt>
                <c:pt idx="25" formatCode="General_)">
                  <c:v>1975</c:v>
                </c:pt>
                <c:pt idx="26" formatCode="General_)">
                  <c:v>1976</c:v>
                </c:pt>
                <c:pt idx="27" formatCode="General_)">
                  <c:v>1977</c:v>
                </c:pt>
                <c:pt idx="28" formatCode="General_)">
                  <c:v>1978</c:v>
                </c:pt>
                <c:pt idx="29" formatCode="General_)">
                  <c:v>1979</c:v>
                </c:pt>
                <c:pt idx="30" formatCode="General_)">
                  <c:v>1980</c:v>
                </c:pt>
                <c:pt idx="31" formatCode="General_)">
                  <c:v>1981</c:v>
                </c:pt>
                <c:pt idx="32" formatCode="General_)">
                  <c:v>1982</c:v>
                </c:pt>
                <c:pt idx="33" formatCode="General_)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numCache>
            </c:numRef>
          </c:cat>
          <c:val>
            <c:numRef>
              <c:f>'Kersen (totaal)'!$N$3:$N$77</c:f>
              <c:numCache>
                <c:formatCode>#,##0;[Red]"-"#,##0</c:formatCode>
                <c:ptCount val="75"/>
                <c:pt idx="17">
                  <c:v>5345</c:v>
                </c:pt>
                <c:pt idx="18">
                  <c:v>4637</c:v>
                </c:pt>
                <c:pt idx="19">
                  <c:v>4158</c:v>
                </c:pt>
                <c:pt idx="20">
                  <c:v>3851</c:v>
                </c:pt>
                <c:pt idx="21">
                  <c:v>3186</c:v>
                </c:pt>
                <c:pt idx="22">
                  <c:v>2846</c:v>
                </c:pt>
                <c:pt idx="23">
                  <c:v>2536</c:v>
                </c:pt>
                <c:pt idx="24">
                  <c:v>2321</c:v>
                </c:pt>
                <c:pt idx="26">
                  <c:v>1702</c:v>
                </c:pt>
                <c:pt idx="27">
                  <c:v>1650</c:v>
                </c:pt>
                <c:pt idx="28">
                  <c:v>1600</c:v>
                </c:pt>
                <c:pt idx="29">
                  <c:v>1545</c:v>
                </c:pt>
                <c:pt idx="30">
                  <c:v>1459</c:v>
                </c:pt>
                <c:pt idx="31">
                  <c:v>1387</c:v>
                </c:pt>
                <c:pt idx="32">
                  <c:v>1341</c:v>
                </c:pt>
                <c:pt idx="33">
                  <c:v>1320</c:v>
                </c:pt>
                <c:pt idx="35">
                  <c:v>976</c:v>
                </c:pt>
                <c:pt idx="67">
                  <c:v>379</c:v>
                </c:pt>
                <c:pt idx="68">
                  <c:v>376</c:v>
                </c:pt>
                <c:pt idx="69">
                  <c:v>374</c:v>
                </c:pt>
                <c:pt idx="70">
                  <c:v>376</c:v>
                </c:pt>
                <c:pt idx="71">
                  <c:v>374</c:v>
                </c:pt>
                <c:pt idx="72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2-4E03-9A48-35C38FF0E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612559"/>
        <c:axId val="1163618383"/>
      </c:lineChart>
      <c:catAx>
        <c:axId val="1163612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618383"/>
        <c:crosses val="autoZero"/>
        <c:auto val="1"/>
        <c:lblAlgn val="ctr"/>
        <c:lblOffset val="100"/>
        <c:noMultiLvlLbl val="0"/>
      </c:catAx>
      <c:valAx>
        <c:axId val="116361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612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Aantal bedrijven met kersen naar provincie in 1967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'Kersen (totaal)'!$A$20</c:f>
              <c:strCache>
                <c:ptCount val="1"/>
                <c:pt idx="0">
                  <c:v>1967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'Kersen (totaal)'!$B$2:$M$2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'Kersen (totaal)'!$B$20:$M$20</c:f>
              <c:numCache>
                <c:formatCode>#,##0;[Red]"-"#,##0</c:formatCode>
                <c:ptCount val="12"/>
                <c:pt idx="0">
                  <c:v>18</c:v>
                </c:pt>
                <c:pt idx="1">
                  <c:v>0</c:v>
                </c:pt>
                <c:pt idx="2">
                  <c:v>3</c:v>
                </c:pt>
                <c:pt idx="3">
                  <c:v>6</c:v>
                </c:pt>
                <c:pt idx="4">
                  <c:v>0</c:v>
                </c:pt>
                <c:pt idx="5">
                  <c:v>1776</c:v>
                </c:pt>
                <c:pt idx="6">
                  <c:v>156</c:v>
                </c:pt>
                <c:pt idx="7">
                  <c:v>8</c:v>
                </c:pt>
                <c:pt idx="8">
                  <c:v>18</c:v>
                </c:pt>
                <c:pt idx="9">
                  <c:v>200</c:v>
                </c:pt>
                <c:pt idx="10">
                  <c:v>986</c:v>
                </c:pt>
                <c:pt idx="11">
                  <c:v>2174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C-4250-AD30-9C960989D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720927"/>
        <c:axId val="1252742975"/>
      </c:barChart>
      <c:catAx>
        <c:axId val="125272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52742975"/>
        <c:crosses val="autoZero"/>
        <c:auto val="1"/>
        <c:lblAlgn val="ctr"/>
        <c:lblOffset val="100"/>
        <c:noMultiLvlLbl val="0"/>
      </c:catAx>
      <c:valAx>
        <c:axId val="1252742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52720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Aantal bedrijven met kersen naar provincie in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'Kersen (totaal)'!$A$75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'Kersen (totaal)'!$B$2:$M$2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'Kersen (totaal)'!$B$75:$M$75</c:f>
              <c:numCache>
                <c:formatCode>#,##0;[Red]"-"#,##0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132</c:v>
                </c:pt>
                <c:pt idx="6">
                  <c:v>35</c:v>
                </c:pt>
                <c:pt idx="7">
                  <c:v>14</c:v>
                </c:pt>
                <c:pt idx="8">
                  <c:v>15</c:v>
                </c:pt>
                <c:pt idx="9">
                  <c:v>29</c:v>
                </c:pt>
                <c:pt idx="10">
                  <c:v>48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8-496B-8539-B772D4A62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3683279"/>
        <c:axId val="1163693679"/>
      </c:barChart>
      <c:catAx>
        <c:axId val="1163683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693679"/>
        <c:crosses val="autoZero"/>
        <c:auto val="1"/>
        <c:lblAlgn val="ctr"/>
        <c:lblOffset val="100"/>
        <c:noMultiLvlLbl val="0"/>
      </c:catAx>
      <c:valAx>
        <c:axId val="116369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683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Aantal bedrijven met zoete kersen in Nederland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'Zoete kersen'!$N$2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'Zoete kersen'!$A$3:$A$77</c:f>
              <c:numCache>
                <c:formatCode>General</c:formatCod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 formatCode="General_)">
                  <c:v>1967</c:v>
                </c:pt>
                <c:pt idx="18" formatCode="General_)">
                  <c:v>1968</c:v>
                </c:pt>
                <c:pt idx="19" formatCode="General_)">
                  <c:v>1969</c:v>
                </c:pt>
                <c:pt idx="20" formatCode="General_)">
                  <c:v>1970</c:v>
                </c:pt>
                <c:pt idx="21" formatCode="General_)">
                  <c:v>1971</c:v>
                </c:pt>
                <c:pt idx="22" formatCode="General_)">
                  <c:v>1972</c:v>
                </c:pt>
                <c:pt idx="23" formatCode="General_)">
                  <c:v>1973</c:v>
                </c:pt>
                <c:pt idx="24" formatCode="General_)">
                  <c:v>1974</c:v>
                </c:pt>
                <c:pt idx="25" formatCode="General_)">
                  <c:v>1975</c:v>
                </c:pt>
                <c:pt idx="26" formatCode="General_)">
                  <c:v>1976</c:v>
                </c:pt>
                <c:pt idx="27" formatCode="General_)">
                  <c:v>1977</c:v>
                </c:pt>
                <c:pt idx="28" formatCode="General_)">
                  <c:v>1978</c:v>
                </c:pt>
                <c:pt idx="29" formatCode="General_)">
                  <c:v>1979</c:v>
                </c:pt>
                <c:pt idx="30" formatCode="General_)">
                  <c:v>1980</c:v>
                </c:pt>
                <c:pt idx="31" formatCode="General_)">
                  <c:v>1981</c:v>
                </c:pt>
                <c:pt idx="32" formatCode="General_)">
                  <c:v>1982</c:v>
                </c:pt>
                <c:pt idx="33" formatCode="General_)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numCache>
            </c:numRef>
          </c:cat>
          <c:val>
            <c:numRef>
              <c:f>'Zoete kersen'!$N$3:$N$77</c:f>
              <c:numCache>
                <c:formatCode>General</c:formatCode>
                <c:ptCount val="75"/>
                <c:pt idx="17" formatCode="#,##0;[Red]&quot;-&quot;#,##0">
                  <c:v>3135</c:v>
                </c:pt>
                <c:pt idx="18" formatCode="#,##0;[Red]&quot;-&quot;#,##0">
                  <c:v>2621</c:v>
                </c:pt>
                <c:pt idx="19" formatCode="#,##0;[Red]&quot;-&quot;#,##0">
                  <c:v>2298</c:v>
                </c:pt>
                <c:pt idx="20" formatCode="#,##0;[Red]&quot;-&quot;#,##0">
                  <c:v>2111</c:v>
                </c:pt>
                <c:pt idx="21" formatCode="#,##0;[Red]&quot;-&quot;#,##0">
                  <c:v>1704</c:v>
                </c:pt>
                <c:pt idx="22" formatCode="#,##0;[Red]&quot;-&quot;#,##0">
                  <c:v>1532</c:v>
                </c:pt>
                <c:pt idx="23" formatCode="#,##0;[Red]&quot;-&quot;#,##0">
                  <c:v>1344</c:v>
                </c:pt>
                <c:pt idx="24" formatCode="#,##0;[Red]&quot;-&quot;#,##0">
                  <c:v>1240</c:v>
                </c:pt>
                <c:pt idx="26" formatCode="#,##0;[Red]&quot;-&quot;#,##0">
                  <c:v>865</c:v>
                </c:pt>
                <c:pt idx="27" formatCode="#,##0;[Red]&quot;-&quot;#,##0">
                  <c:v>807</c:v>
                </c:pt>
                <c:pt idx="28" formatCode="#,##0;[Red]&quot;-&quot;#,##0">
                  <c:v>769</c:v>
                </c:pt>
                <c:pt idx="29" formatCode="#,##0;[Red]&quot;-&quot;#,##0">
                  <c:v>705</c:v>
                </c:pt>
                <c:pt idx="30" formatCode="#,##0;[Red]&quot;-&quot;#,##0">
                  <c:v>657</c:v>
                </c:pt>
                <c:pt idx="31" formatCode="#,##0;[Red]&quot;-&quot;#,##0">
                  <c:v>617</c:v>
                </c:pt>
                <c:pt idx="32" formatCode="#,##0;[Red]&quot;-&quot;#,##0">
                  <c:v>585</c:v>
                </c:pt>
                <c:pt idx="33" formatCode="#,##0;[Red]&quot;-&quot;#,##0">
                  <c:v>565</c:v>
                </c:pt>
                <c:pt idx="35" formatCode="#,##0;[Red]&quot;-&quot;#,##0">
                  <c:v>429</c:v>
                </c:pt>
                <c:pt idx="67" formatCode="#,##0;[Red]&quot;-&quot;#,##0">
                  <c:v>351</c:v>
                </c:pt>
                <c:pt idx="68" formatCode="#,##0;[Red]&quot;-&quot;#,##0">
                  <c:v>349</c:v>
                </c:pt>
                <c:pt idx="69" formatCode="#,##0;[Red]&quot;-&quot;#,##0">
                  <c:v>347</c:v>
                </c:pt>
                <c:pt idx="70" formatCode="#,##0;[Red]&quot;-&quot;#,##0">
                  <c:v>353</c:v>
                </c:pt>
                <c:pt idx="71" formatCode="#,##0;[Red]&quot;-&quot;#,##0">
                  <c:v>349</c:v>
                </c:pt>
                <c:pt idx="72" formatCode="#,##0;[Red]&quot;-&quot;#,##0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7-4616-A738-1F3B94F79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641263"/>
        <c:axId val="1163632943"/>
      </c:lineChart>
      <c:catAx>
        <c:axId val="116364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632943"/>
        <c:crosses val="autoZero"/>
        <c:auto val="1"/>
        <c:lblAlgn val="ctr"/>
        <c:lblOffset val="100"/>
        <c:noMultiLvlLbl val="0"/>
      </c:catAx>
      <c:valAx>
        <c:axId val="1163632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641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Aantal bedrijven met zoete kersen naar provincie in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'Zoete kersen'!$A$75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'Zoete kersen'!$B$2:$M$2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'Zoete kersen'!$B$75:$M$75</c:f>
              <c:numCache>
                <c:formatCode>#,##0;[Red]"-"#,##0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131</c:v>
                </c:pt>
                <c:pt idx="6">
                  <c:v>35</c:v>
                </c:pt>
                <c:pt idx="7">
                  <c:v>14</c:v>
                </c:pt>
                <c:pt idx="8">
                  <c:v>15</c:v>
                </c:pt>
                <c:pt idx="9">
                  <c:v>28</c:v>
                </c:pt>
                <c:pt idx="10">
                  <c:v>47</c:v>
                </c:pt>
                <c:pt idx="1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A-462B-9FCB-A25481C25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7754111"/>
        <c:axId val="1157754527"/>
      </c:barChart>
      <c:catAx>
        <c:axId val="1157754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7754527"/>
        <c:crosses val="autoZero"/>
        <c:auto val="1"/>
        <c:lblAlgn val="ctr"/>
        <c:lblOffset val="100"/>
        <c:noMultiLvlLbl val="0"/>
      </c:catAx>
      <c:valAx>
        <c:axId val="115775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7754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Aantal bedrijven met zure kersen in Nederland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'Zure kersen'!$N$2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'Zure kersen'!$A$3:$A$67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 formatCode="General_)">
                  <c:v>1967</c:v>
                </c:pt>
                <c:pt idx="8" formatCode="General_)">
                  <c:v>1968</c:v>
                </c:pt>
                <c:pt idx="9" formatCode="General_)">
                  <c:v>1969</c:v>
                </c:pt>
                <c:pt idx="10" formatCode="General_)">
                  <c:v>1970</c:v>
                </c:pt>
                <c:pt idx="11" formatCode="General_)">
                  <c:v>1971</c:v>
                </c:pt>
                <c:pt idx="12" formatCode="General_)">
                  <c:v>1972</c:v>
                </c:pt>
                <c:pt idx="13" formatCode="General_)">
                  <c:v>1973</c:v>
                </c:pt>
                <c:pt idx="14" formatCode="General_)">
                  <c:v>1974</c:v>
                </c:pt>
                <c:pt idx="15" formatCode="General_)">
                  <c:v>1975</c:v>
                </c:pt>
                <c:pt idx="16" formatCode="General_)">
                  <c:v>1976</c:v>
                </c:pt>
                <c:pt idx="17" formatCode="General_)">
                  <c:v>1977</c:v>
                </c:pt>
                <c:pt idx="18" formatCode="General_)">
                  <c:v>1978</c:v>
                </c:pt>
                <c:pt idx="19" formatCode="General_)">
                  <c:v>1979</c:v>
                </c:pt>
                <c:pt idx="20" formatCode="General_)">
                  <c:v>1980</c:v>
                </c:pt>
                <c:pt idx="21" formatCode="General_)">
                  <c:v>1981</c:v>
                </c:pt>
                <c:pt idx="22" formatCode="General_)">
                  <c:v>1982</c:v>
                </c:pt>
                <c:pt idx="23" formatCode="General_)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'Zure kersen'!$N$3:$N$67</c:f>
              <c:numCache>
                <c:formatCode>#,##0;[Red]"-"#,##0</c:formatCode>
                <c:ptCount val="65"/>
                <c:pt idx="7">
                  <c:v>2210</c:v>
                </c:pt>
                <c:pt idx="8">
                  <c:v>2016</c:v>
                </c:pt>
                <c:pt idx="9">
                  <c:v>1860</c:v>
                </c:pt>
                <c:pt idx="10">
                  <c:v>1740</c:v>
                </c:pt>
                <c:pt idx="11">
                  <c:v>1482</c:v>
                </c:pt>
                <c:pt idx="12">
                  <c:v>1314</c:v>
                </c:pt>
                <c:pt idx="13">
                  <c:v>1192</c:v>
                </c:pt>
                <c:pt idx="14">
                  <c:v>1081</c:v>
                </c:pt>
                <c:pt idx="16">
                  <c:v>837</c:v>
                </c:pt>
                <c:pt idx="17">
                  <c:v>843</c:v>
                </c:pt>
                <c:pt idx="18">
                  <c:v>831</c:v>
                </c:pt>
                <c:pt idx="19">
                  <c:v>840</c:v>
                </c:pt>
                <c:pt idx="20">
                  <c:v>802</c:v>
                </c:pt>
                <c:pt idx="21">
                  <c:v>770</c:v>
                </c:pt>
                <c:pt idx="22">
                  <c:v>756</c:v>
                </c:pt>
                <c:pt idx="23">
                  <c:v>755</c:v>
                </c:pt>
                <c:pt idx="25">
                  <c:v>547</c:v>
                </c:pt>
                <c:pt idx="46">
                  <c:v>57</c:v>
                </c:pt>
                <c:pt idx="47">
                  <c:v>66</c:v>
                </c:pt>
                <c:pt idx="48">
                  <c:v>69</c:v>
                </c:pt>
                <c:pt idx="49">
                  <c:v>59</c:v>
                </c:pt>
                <c:pt idx="50">
                  <c:v>47</c:v>
                </c:pt>
                <c:pt idx="51">
                  <c:v>47</c:v>
                </c:pt>
                <c:pt idx="52">
                  <c:v>36</c:v>
                </c:pt>
                <c:pt idx="53">
                  <c:v>41</c:v>
                </c:pt>
                <c:pt idx="54">
                  <c:v>44</c:v>
                </c:pt>
                <c:pt idx="55">
                  <c:v>34</c:v>
                </c:pt>
                <c:pt idx="56">
                  <c:v>31</c:v>
                </c:pt>
                <c:pt idx="57">
                  <c:v>28</c:v>
                </c:pt>
                <c:pt idx="58">
                  <c:v>27</c:v>
                </c:pt>
                <c:pt idx="59">
                  <c:v>27</c:v>
                </c:pt>
                <c:pt idx="60">
                  <c:v>23</c:v>
                </c:pt>
                <c:pt idx="61">
                  <c:v>25</c:v>
                </c:pt>
                <c:pt idx="62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C-4253-A2DD-F8DAB3138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758687"/>
        <c:axId val="1157750783"/>
      </c:lineChart>
      <c:catAx>
        <c:axId val="1157758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7750783"/>
        <c:crosses val="autoZero"/>
        <c:auto val="1"/>
        <c:lblAlgn val="ctr"/>
        <c:lblOffset val="100"/>
        <c:noMultiLvlLbl val="0"/>
      </c:catAx>
      <c:valAx>
        <c:axId val="1157750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7758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Aantal bedrijven met zure kersen naar provincie in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'Zure kersen'!$A$65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'Zure kersen'!$B$2:$M$2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'Zure kersen'!$B$65:$M$65</c:f>
              <c:numCache>
                <c:formatCode>#,##0;[Red]"-"#,##0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D-45F3-B9C2-1826A0643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5547455"/>
        <c:axId val="1255544959"/>
      </c:barChart>
      <c:catAx>
        <c:axId val="1255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55544959"/>
        <c:crosses val="autoZero"/>
        <c:auto val="1"/>
        <c:lblAlgn val="ctr"/>
        <c:lblOffset val="100"/>
        <c:noMultiLvlLbl val="0"/>
      </c:catAx>
      <c:valAx>
        <c:axId val="1255544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55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Aantal bedrijven met pruimen in Nederland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Pruimen!$N$2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Pruimen!$A$3:$A$67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 formatCode="General_)">
                  <c:v>1967</c:v>
                </c:pt>
                <c:pt idx="8" formatCode="General_)">
                  <c:v>1968</c:v>
                </c:pt>
                <c:pt idx="9" formatCode="General_)">
                  <c:v>1969</c:v>
                </c:pt>
                <c:pt idx="10" formatCode="General_)">
                  <c:v>1970</c:v>
                </c:pt>
                <c:pt idx="11" formatCode="General_)">
                  <c:v>1971</c:v>
                </c:pt>
                <c:pt idx="12" formatCode="General_)">
                  <c:v>1972</c:v>
                </c:pt>
                <c:pt idx="13" formatCode="General_)">
                  <c:v>1973</c:v>
                </c:pt>
                <c:pt idx="14" formatCode="General_)">
                  <c:v>1974</c:v>
                </c:pt>
                <c:pt idx="15" formatCode="General_)">
                  <c:v>1975</c:v>
                </c:pt>
                <c:pt idx="16" formatCode="General_)">
                  <c:v>1976</c:v>
                </c:pt>
                <c:pt idx="17" formatCode="General_)">
                  <c:v>1977</c:v>
                </c:pt>
                <c:pt idx="18" formatCode="General_)">
                  <c:v>1978</c:v>
                </c:pt>
                <c:pt idx="19" formatCode="General_)">
                  <c:v>1979</c:v>
                </c:pt>
                <c:pt idx="20" formatCode="General_)">
                  <c:v>1980</c:v>
                </c:pt>
                <c:pt idx="21" formatCode="General_)">
                  <c:v>1981</c:v>
                </c:pt>
                <c:pt idx="22" formatCode="General_)">
                  <c:v>1982</c:v>
                </c:pt>
                <c:pt idx="23" formatCode="General_)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Pruimen!$N$3:$N$67</c:f>
              <c:numCache>
                <c:formatCode>#,##0;[Red]"-"#,##0</c:formatCode>
                <c:ptCount val="65"/>
                <c:pt idx="7">
                  <c:v>7293</c:v>
                </c:pt>
                <c:pt idx="8">
                  <c:v>6494</c:v>
                </c:pt>
                <c:pt idx="9">
                  <c:v>5874</c:v>
                </c:pt>
                <c:pt idx="10">
                  <c:v>5200</c:v>
                </c:pt>
                <c:pt idx="11">
                  <c:v>4016</c:v>
                </c:pt>
                <c:pt idx="12">
                  <c:v>3698</c:v>
                </c:pt>
                <c:pt idx="13">
                  <c:v>3377</c:v>
                </c:pt>
                <c:pt idx="14">
                  <c:v>3251</c:v>
                </c:pt>
                <c:pt idx="16">
                  <c:v>2579</c:v>
                </c:pt>
                <c:pt idx="17">
                  <c:v>2491</c:v>
                </c:pt>
                <c:pt idx="18">
                  <c:v>2398</c:v>
                </c:pt>
                <c:pt idx="19">
                  <c:v>2204</c:v>
                </c:pt>
                <c:pt idx="20">
                  <c:v>2089</c:v>
                </c:pt>
                <c:pt idx="21">
                  <c:v>2048</c:v>
                </c:pt>
                <c:pt idx="22">
                  <c:v>2017</c:v>
                </c:pt>
                <c:pt idx="23">
                  <c:v>2022</c:v>
                </c:pt>
                <c:pt idx="25">
                  <c:v>1771</c:v>
                </c:pt>
                <c:pt idx="46">
                  <c:v>438</c:v>
                </c:pt>
                <c:pt idx="47">
                  <c:v>500</c:v>
                </c:pt>
                <c:pt idx="48">
                  <c:v>486</c:v>
                </c:pt>
                <c:pt idx="49">
                  <c:v>524</c:v>
                </c:pt>
                <c:pt idx="50">
                  <c:v>477</c:v>
                </c:pt>
                <c:pt idx="51">
                  <c:v>460</c:v>
                </c:pt>
                <c:pt idx="52">
                  <c:v>435</c:v>
                </c:pt>
                <c:pt idx="53">
                  <c:v>427</c:v>
                </c:pt>
                <c:pt idx="54">
                  <c:v>429</c:v>
                </c:pt>
                <c:pt idx="55">
                  <c:v>342</c:v>
                </c:pt>
                <c:pt idx="56">
                  <c:v>299</c:v>
                </c:pt>
                <c:pt idx="57">
                  <c:v>293</c:v>
                </c:pt>
                <c:pt idx="58">
                  <c:v>289</c:v>
                </c:pt>
                <c:pt idx="59">
                  <c:v>287</c:v>
                </c:pt>
                <c:pt idx="60">
                  <c:v>281</c:v>
                </c:pt>
                <c:pt idx="61">
                  <c:v>267</c:v>
                </c:pt>
                <c:pt idx="62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4-4F2B-9D9E-DC016B8C0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736223"/>
        <c:axId val="1157737471"/>
      </c:lineChart>
      <c:catAx>
        <c:axId val="1157736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7737471"/>
        <c:crosses val="autoZero"/>
        <c:auto val="1"/>
        <c:lblAlgn val="ctr"/>
        <c:lblOffset val="100"/>
        <c:noMultiLvlLbl val="0"/>
      </c:catAx>
      <c:valAx>
        <c:axId val="1157737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7736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Aantal bedrijven met pruimen naar provincie</a:t>
            </a:r>
            <a:r>
              <a:rPr lang="en-US" baseline="0"/>
              <a:t> in </a:t>
            </a:r>
            <a:r>
              <a:rPr lang="en-US"/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Pruimen!$A$65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Pruimen!$B$2:$M$2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Pruimen!$B$65:$M$65</c:f>
              <c:numCache>
                <c:formatCode>#,##0;[Red]"-"#,##0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  <c:pt idx="4">
                  <c:v>4</c:v>
                </c:pt>
                <c:pt idx="5">
                  <c:v>120</c:v>
                </c:pt>
                <c:pt idx="6">
                  <c:v>24</c:v>
                </c:pt>
                <c:pt idx="7">
                  <c:v>20</c:v>
                </c:pt>
                <c:pt idx="8">
                  <c:v>8</c:v>
                </c:pt>
                <c:pt idx="9">
                  <c:v>21</c:v>
                </c:pt>
                <c:pt idx="10">
                  <c:v>12</c:v>
                </c:pt>
                <c:pt idx="1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F-4C31-BDD1-366A5485E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3605487"/>
        <c:axId val="1163610479"/>
      </c:barChart>
      <c:catAx>
        <c:axId val="1163605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610479"/>
        <c:crosses val="autoZero"/>
        <c:auto val="1"/>
        <c:lblAlgn val="ctr"/>
        <c:lblOffset val="100"/>
        <c:noMultiLvlLbl val="0"/>
      </c:catAx>
      <c:valAx>
        <c:axId val="1163610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60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Aantal bedrijven met overige pit- en steenvruchten in Nederland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Overige!$N$2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Overige!$A$3:$A$47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cat>
          <c:val>
            <c:numRef>
              <c:f>Overige!$N$3:$N$47</c:f>
              <c:numCache>
                <c:formatCode>#,##0;[Red]"-"#,##0</c:formatCode>
                <c:ptCount val="45"/>
                <c:pt idx="4">
                  <c:v>2775</c:v>
                </c:pt>
                <c:pt idx="6">
                  <c:v>2366</c:v>
                </c:pt>
                <c:pt idx="7">
                  <c:v>2328</c:v>
                </c:pt>
                <c:pt idx="8">
                  <c:v>2087</c:v>
                </c:pt>
                <c:pt idx="9">
                  <c:v>2027</c:v>
                </c:pt>
                <c:pt idx="10">
                  <c:v>1936</c:v>
                </c:pt>
                <c:pt idx="11">
                  <c:v>1836</c:v>
                </c:pt>
                <c:pt idx="12">
                  <c:v>1876</c:v>
                </c:pt>
                <c:pt idx="13">
                  <c:v>1795</c:v>
                </c:pt>
                <c:pt idx="14">
                  <c:v>1658</c:v>
                </c:pt>
                <c:pt idx="15">
                  <c:v>1552</c:v>
                </c:pt>
                <c:pt idx="17">
                  <c:v>1293</c:v>
                </c:pt>
                <c:pt idx="18">
                  <c:v>1187</c:v>
                </c:pt>
                <c:pt idx="19">
                  <c:v>1101</c:v>
                </c:pt>
                <c:pt idx="20">
                  <c:v>1016</c:v>
                </c:pt>
                <c:pt idx="21">
                  <c:v>925</c:v>
                </c:pt>
                <c:pt idx="22">
                  <c:v>932</c:v>
                </c:pt>
                <c:pt idx="23">
                  <c:v>851</c:v>
                </c:pt>
                <c:pt idx="24">
                  <c:v>762</c:v>
                </c:pt>
                <c:pt idx="25">
                  <c:v>738</c:v>
                </c:pt>
                <c:pt idx="26">
                  <c:v>385</c:v>
                </c:pt>
                <c:pt idx="27">
                  <c:v>352</c:v>
                </c:pt>
                <c:pt idx="28">
                  <c:v>369</c:v>
                </c:pt>
                <c:pt idx="29">
                  <c:v>388</c:v>
                </c:pt>
                <c:pt idx="30">
                  <c:v>404</c:v>
                </c:pt>
                <c:pt idx="31">
                  <c:v>397</c:v>
                </c:pt>
                <c:pt idx="32">
                  <c:v>393</c:v>
                </c:pt>
                <c:pt idx="33">
                  <c:v>387</c:v>
                </c:pt>
                <c:pt idx="34">
                  <c:v>417</c:v>
                </c:pt>
                <c:pt idx="35">
                  <c:v>384</c:v>
                </c:pt>
                <c:pt idx="36">
                  <c:v>892</c:v>
                </c:pt>
                <c:pt idx="37">
                  <c:v>673</c:v>
                </c:pt>
                <c:pt idx="38">
                  <c:v>683</c:v>
                </c:pt>
                <c:pt idx="39">
                  <c:v>708</c:v>
                </c:pt>
                <c:pt idx="40">
                  <c:v>742</c:v>
                </c:pt>
                <c:pt idx="41">
                  <c:v>746</c:v>
                </c:pt>
                <c:pt idx="42">
                  <c:v>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D-4B90-8B09-98219F7AE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816815"/>
        <c:axId val="1260820975"/>
      </c:lineChart>
      <c:catAx>
        <c:axId val="126081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0820975"/>
        <c:crosses val="autoZero"/>
        <c:auto val="1"/>
        <c:lblAlgn val="ctr"/>
        <c:lblOffset val="100"/>
        <c:noMultiLvlLbl val="0"/>
      </c:catAx>
      <c:valAx>
        <c:axId val="1260820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0816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Aantal bedrijven met pit- en steenvruchten naar provincie in 1951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'Nederland (totaal)'!$A$4</c:f>
              <c:strCache>
                <c:ptCount val="1"/>
                <c:pt idx="0">
                  <c:v>1951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'Nederland (totaal)'!$B$2:$M$2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'Nederland (totaal)'!$B$4:$M$4</c:f>
              <c:numCache>
                <c:formatCode>#,##0;[Red]"-"#,##0</c:formatCode>
                <c:ptCount val="12"/>
                <c:pt idx="0">
                  <c:v>904</c:v>
                </c:pt>
                <c:pt idx="1">
                  <c:v>589</c:v>
                </c:pt>
                <c:pt idx="2">
                  <c:v>220</c:v>
                </c:pt>
                <c:pt idx="3">
                  <c:v>1919</c:v>
                </c:pt>
                <c:pt idx="5">
                  <c:v>17364</c:v>
                </c:pt>
                <c:pt idx="6">
                  <c:v>3862</c:v>
                </c:pt>
                <c:pt idx="7">
                  <c:v>2342</c:v>
                </c:pt>
                <c:pt idx="8">
                  <c:v>6596</c:v>
                </c:pt>
                <c:pt idx="9">
                  <c:v>3324</c:v>
                </c:pt>
                <c:pt idx="10">
                  <c:v>14831</c:v>
                </c:pt>
                <c:pt idx="11">
                  <c:v>12234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8-41DC-9DC0-493D16091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0807663"/>
        <c:axId val="1260822223"/>
      </c:barChart>
      <c:catAx>
        <c:axId val="1260807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0822223"/>
        <c:crosses val="autoZero"/>
        <c:auto val="1"/>
        <c:lblAlgn val="ctr"/>
        <c:lblOffset val="100"/>
        <c:noMultiLvlLbl val="0"/>
      </c:catAx>
      <c:valAx>
        <c:axId val="12608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0807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Areaal naar plantdichtheid peren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Plantdichtheid!$G$3</c:f>
              <c:strCache>
                <c:ptCount val="1"/>
                <c:pt idx="0">
                  <c:v>1997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Plantdichtheid!$A$4:$A$10</c:f>
              <c:strCache>
                <c:ptCount val="7"/>
                <c:pt idx="0">
                  <c:v>0-400</c:v>
                </c:pt>
                <c:pt idx="1">
                  <c:v>400-800</c:v>
                </c:pt>
                <c:pt idx="2">
                  <c:v>800-1600</c:v>
                </c:pt>
                <c:pt idx="3">
                  <c:v>1600-2400</c:v>
                </c:pt>
                <c:pt idx="4">
                  <c:v>2400-3200</c:v>
                </c:pt>
                <c:pt idx="5">
                  <c:v>3200-4000</c:v>
                </c:pt>
                <c:pt idx="6">
                  <c:v>&gt; 4000</c:v>
                </c:pt>
              </c:strCache>
            </c:strRef>
          </c:cat>
          <c:val>
            <c:numRef>
              <c:f>Plantdichtheid!$G$4:$G$10</c:f>
              <c:numCache>
                <c:formatCode>#,##0;[Red]"-"#,##0</c:formatCode>
                <c:ptCount val="7"/>
                <c:pt idx="0">
                  <c:v>70</c:v>
                </c:pt>
                <c:pt idx="1">
                  <c:v>250</c:v>
                </c:pt>
                <c:pt idx="2">
                  <c:v>2330</c:v>
                </c:pt>
                <c:pt idx="3">
                  <c:v>2110</c:v>
                </c:pt>
                <c:pt idx="4">
                  <c:v>1020</c:v>
                </c:pt>
                <c:pt idx="5">
                  <c:v>150</c:v>
                </c:pt>
                <c:pt idx="6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4-42F4-871F-0BB84C118D7E}"/>
            </c:ext>
          </c:extLst>
        </c:ser>
        <c:ser>
          <c:idx val="1"/>
          <c:order val="1"/>
          <c:tx>
            <c:strRef>
              <c:f>Plantdichtheid!$H$3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Plantdichtheid!$A$4:$A$10</c:f>
              <c:strCache>
                <c:ptCount val="7"/>
                <c:pt idx="0">
                  <c:v>0-400</c:v>
                </c:pt>
                <c:pt idx="1">
                  <c:v>400-800</c:v>
                </c:pt>
                <c:pt idx="2">
                  <c:v>800-1600</c:v>
                </c:pt>
                <c:pt idx="3">
                  <c:v>1600-2400</c:v>
                </c:pt>
                <c:pt idx="4">
                  <c:v>2400-3200</c:v>
                </c:pt>
                <c:pt idx="5">
                  <c:v>3200-4000</c:v>
                </c:pt>
                <c:pt idx="6">
                  <c:v>&gt; 4000</c:v>
                </c:pt>
              </c:strCache>
            </c:strRef>
          </c:cat>
          <c:val>
            <c:numRef>
              <c:f>Plantdichtheid!$H$4:$H$10</c:f>
              <c:numCache>
                <c:formatCode>#,##0;[Red]"-"#,##0</c:formatCode>
                <c:ptCount val="7"/>
                <c:pt idx="0">
                  <c:v>80</c:v>
                </c:pt>
                <c:pt idx="1">
                  <c:v>140</c:v>
                </c:pt>
                <c:pt idx="2">
                  <c:v>1600</c:v>
                </c:pt>
                <c:pt idx="3">
                  <c:v>2490</c:v>
                </c:pt>
                <c:pt idx="4">
                  <c:v>1450</c:v>
                </c:pt>
                <c:pt idx="5">
                  <c:v>280</c:v>
                </c:pt>
                <c:pt idx="6" formatCode="General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14-42F4-871F-0BB84C118D7E}"/>
            </c:ext>
          </c:extLst>
        </c:ser>
        <c:ser>
          <c:idx val="2"/>
          <c:order val="2"/>
          <c:tx>
            <c:strRef>
              <c:f>Plantdichtheid!$I$3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Plantdichtheid!$A$4:$A$10</c:f>
              <c:strCache>
                <c:ptCount val="7"/>
                <c:pt idx="0">
                  <c:v>0-400</c:v>
                </c:pt>
                <c:pt idx="1">
                  <c:v>400-800</c:v>
                </c:pt>
                <c:pt idx="2">
                  <c:v>800-1600</c:v>
                </c:pt>
                <c:pt idx="3">
                  <c:v>1600-2400</c:v>
                </c:pt>
                <c:pt idx="4">
                  <c:v>2400-3200</c:v>
                </c:pt>
                <c:pt idx="5">
                  <c:v>3200-4000</c:v>
                </c:pt>
                <c:pt idx="6">
                  <c:v>&gt; 4000</c:v>
                </c:pt>
              </c:strCache>
            </c:strRef>
          </c:cat>
          <c:val>
            <c:numRef>
              <c:f>Plantdichtheid!$I$4:$I$10</c:f>
              <c:numCache>
                <c:formatCode>#,##0;[Red]"-"#,##0</c:formatCode>
                <c:ptCount val="7"/>
                <c:pt idx="0">
                  <c:v>70</c:v>
                </c:pt>
                <c:pt idx="1">
                  <c:v>140</c:v>
                </c:pt>
                <c:pt idx="2">
                  <c:v>1100</c:v>
                </c:pt>
                <c:pt idx="3">
                  <c:v>2630</c:v>
                </c:pt>
                <c:pt idx="4">
                  <c:v>2790</c:v>
                </c:pt>
                <c:pt idx="5">
                  <c:v>290</c:v>
                </c:pt>
                <c:pt idx="6" formatCode="General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14-42F4-871F-0BB84C118D7E}"/>
            </c:ext>
          </c:extLst>
        </c:ser>
        <c:ser>
          <c:idx val="3"/>
          <c:order val="3"/>
          <c:tx>
            <c:strRef>
              <c:f>Plantdichtheid!$J$3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Plantdichtheid!$A$4:$A$10</c:f>
              <c:strCache>
                <c:ptCount val="7"/>
                <c:pt idx="0">
                  <c:v>0-400</c:v>
                </c:pt>
                <c:pt idx="1">
                  <c:v>400-800</c:v>
                </c:pt>
                <c:pt idx="2">
                  <c:v>800-1600</c:v>
                </c:pt>
                <c:pt idx="3">
                  <c:v>1600-2400</c:v>
                </c:pt>
                <c:pt idx="4">
                  <c:v>2400-3200</c:v>
                </c:pt>
                <c:pt idx="5">
                  <c:v>3200-4000</c:v>
                </c:pt>
                <c:pt idx="6">
                  <c:v>&gt; 4000</c:v>
                </c:pt>
              </c:strCache>
            </c:strRef>
          </c:cat>
          <c:val>
            <c:numRef>
              <c:f>Plantdichtheid!$J$4:$J$10</c:f>
              <c:numCache>
                <c:formatCode>#,##0;[Red]"-"#,##0</c:formatCode>
                <c:ptCount val="7"/>
                <c:pt idx="0">
                  <c:v>80</c:v>
                </c:pt>
                <c:pt idx="1">
                  <c:v>70</c:v>
                </c:pt>
                <c:pt idx="2">
                  <c:v>610</c:v>
                </c:pt>
                <c:pt idx="3">
                  <c:v>3200</c:v>
                </c:pt>
                <c:pt idx="4">
                  <c:v>3550</c:v>
                </c:pt>
                <c:pt idx="5">
                  <c:v>380</c:v>
                </c:pt>
                <c:pt idx="6" formatCode="General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14-42F4-871F-0BB84C118D7E}"/>
            </c:ext>
          </c:extLst>
        </c:ser>
        <c:ser>
          <c:idx val="4"/>
          <c:order val="4"/>
          <c:tx>
            <c:strRef>
              <c:f>Plantdichtheid!$K$3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Plantdichtheid!$A$4:$A$10</c:f>
              <c:strCache>
                <c:ptCount val="7"/>
                <c:pt idx="0">
                  <c:v>0-400</c:v>
                </c:pt>
                <c:pt idx="1">
                  <c:v>400-800</c:v>
                </c:pt>
                <c:pt idx="2">
                  <c:v>800-1600</c:v>
                </c:pt>
                <c:pt idx="3">
                  <c:v>1600-2400</c:v>
                </c:pt>
                <c:pt idx="4">
                  <c:v>2400-3200</c:v>
                </c:pt>
                <c:pt idx="5">
                  <c:v>3200-4000</c:v>
                </c:pt>
                <c:pt idx="6">
                  <c:v>&gt; 4000</c:v>
                </c:pt>
              </c:strCache>
            </c:strRef>
          </c:cat>
          <c:val>
            <c:numRef>
              <c:f>Plantdichtheid!$K$4:$K$10</c:f>
              <c:numCache>
                <c:formatCode>#,##0;[Red]"-"#,##0</c:formatCode>
                <c:ptCount val="7"/>
                <c:pt idx="0">
                  <c:v>80</c:v>
                </c:pt>
                <c:pt idx="1">
                  <c:v>70</c:v>
                </c:pt>
                <c:pt idx="2">
                  <c:v>670</c:v>
                </c:pt>
                <c:pt idx="3">
                  <c:v>3740</c:v>
                </c:pt>
                <c:pt idx="4">
                  <c:v>4560</c:v>
                </c:pt>
                <c:pt idx="5">
                  <c:v>370</c:v>
                </c:pt>
                <c:pt idx="6" formatCode="General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14-42F4-871F-0BB84C118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6882015"/>
        <c:axId val="1466883263"/>
      </c:barChart>
      <c:catAx>
        <c:axId val="14668820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Aantal</a:t>
                </a:r>
                <a:r>
                  <a:rPr lang="nl-NL" baseline="0"/>
                  <a:t> b</a:t>
                </a:r>
                <a:r>
                  <a:rPr lang="nl-NL"/>
                  <a:t>omen per 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66883263"/>
        <c:crosses val="autoZero"/>
        <c:auto val="1"/>
        <c:lblAlgn val="ctr"/>
        <c:lblOffset val="100"/>
        <c:noMultiLvlLbl val="0"/>
      </c:catAx>
      <c:valAx>
        <c:axId val="1466883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Areaal (ha)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66882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Areaal</a:t>
            </a:r>
            <a:r>
              <a:rPr lang="nl-NL" baseline="0"/>
              <a:t> naar plantdichtheid appels (ha)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Plantdichtheid!$B$3</c:f>
              <c:strCache>
                <c:ptCount val="1"/>
                <c:pt idx="0">
                  <c:v>1997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Plantdichtheid!$A$4:$A$10</c:f>
              <c:strCache>
                <c:ptCount val="7"/>
                <c:pt idx="0">
                  <c:v>0-400</c:v>
                </c:pt>
                <c:pt idx="1">
                  <c:v>400-800</c:v>
                </c:pt>
                <c:pt idx="2">
                  <c:v>800-1600</c:v>
                </c:pt>
                <c:pt idx="3">
                  <c:v>1600-2400</c:v>
                </c:pt>
                <c:pt idx="4">
                  <c:v>2400-3200</c:v>
                </c:pt>
                <c:pt idx="5">
                  <c:v>3200-4000</c:v>
                </c:pt>
                <c:pt idx="6">
                  <c:v>&gt; 4000</c:v>
                </c:pt>
              </c:strCache>
            </c:strRef>
          </c:cat>
          <c:val>
            <c:numRef>
              <c:f>Plantdichtheid!$B$4:$B$10</c:f>
              <c:numCache>
                <c:formatCode>#,##0;[Red]"-"#,##0</c:formatCode>
                <c:ptCount val="7"/>
                <c:pt idx="0">
                  <c:v>80</c:v>
                </c:pt>
                <c:pt idx="1">
                  <c:v>70</c:v>
                </c:pt>
                <c:pt idx="2">
                  <c:v>440</c:v>
                </c:pt>
                <c:pt idx="3">
                  <c:v>3480</c:v>
                </c:pt>
                <c:pt idx="4">
                  <c:v>8170</c:v>
                </c:pt>
                <c:pt idx="5">
                  <c:v>2220</c:v>
                </c:pt>
                <c:pt idx="6" formatCode="General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0-4427-BDF5-6492204701B3}"/>
            </c:ext>
          </c:extLst>
        </c:ser>
        <c:ser>
          <c:idx val="1"/>
          <c:order val="1"/>
          <c:tx>
            <c:strRef>
              <c:f>Plantdichtheid!$C$3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Plantdichtheid!$A$4:$A$10</c:f>
              <c:strCache>
                <c:ptCount val="7"/>
                <c:pt idx="0">
                  <c:v>0-400</c:v>
                </c:pt>
                <c:pt idx="1">
                  <c:v>400-800</c:v>
                </c:pt>
                <c:pt idx="2">
                  <c:v>800-1600</c:v>
                </c:pt>
                <c:pt idx="3">
                  <c:v>1600-2400</c:v>
                </c:pt>
                <c:pt idx="4">
                  <c:v>2400-3200</c:v>
                </c:pt>
                <c:pt idx="5">
                  <c:v>3200-4000</c:v>
                </c:pt>
                <c:pt idx="6">
                  <c:v>&gt; 4000</c:v>
                </c:pt>
              </c:strCache>
            </c:strRef>
          </c:cat>
          <c:val>
            <c:numRef>
              <c:f>Plantdichtheid!$C$4:$C$10</c:f>
              <c:numCache>
                <c:formatCode>#,##0;[Red]"-"#,##0</c:formatCode>
                <c:ptCount val="7"/>
                <c:pt idx="0">
                  <c:v>120</c:v>
                </c:pt>
                <c:pt idx="1">
                  <c:v>20</c:v>
                </c:pt>
                <c:pt idx="2">
                  <c:v>230</c:v>
                </c:pt>
                <c:pt idx="3">
                  <c:v>1920</c:v>
                </c:pt>
                <c:pt idx="4">
                  <c:v>6210</c:v>
                </c:pt>
                <c:pt idx="5">
                  <c:v>1980</c:v>
                </c:pt>
                <c:pt idx="6" formatCode="General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10-4427-BDF5-6492204701B3}"/>
            </c:ext>
          </c:extLst>
        </c:ser>
        <c:ser>
          <c:idx val="2"/>
          <c:order val="2"/>
          <c:tx>
            <c:strRef>
              <c:f>Plantdichtheid!$D$3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Plantdichtheid!$A$4:$A$10</c:f>
              <c:strCache>
                <c:ptCount val="7"/>
                <c:pt idx="0">
                  <c:v>0-400</c:v>
                </c:pt>
                <c:pt idx="1">
                  <c:v>400-800</c:v>
                </c:pt>
                <c:pt idx="2">
                  <c:v>800-1600</c:v>
                </c:pt>
                <c:pt idx="3">
                  <c:v>1600-2400</c:v>
                </c:pt>
                <c:pt idx="4">
                  <c:v>2400-3200</c:v>
                </c:pt>
                <c:pt idx="5">
                  <c:v>3200-4000</c:v>
                </c:pt>
                <c:pt idx="6">
                  <c:v>&gt; 4000</c:v>
                </c:pt>
              </c:strCache>
            </c:strRef>
          </c:cat>
          <c:val>
            <c:numRef>
              <c:f>Plantdichtheid!$D$4:$D$10</c:f>
              <c:numCache>
                <c:formatCode>#,##0;[Red]"-"#,##0</c:formatCode>
                <c:ptCount val="7"/>
                <c:pt idx="0">
                  <c:v>60</c:v>
                </c:pt>
                <c:pt idx="1">
                  <c:v>70</c:v>
                </c:pt>
                <c:pt idx="2">
                  <c:v>310</c:v>
                </c:pt>
                <c:pt idx="3">
                  <c:v>1570</c:v>
                </c:pt>
                <c:pt idx="4">
                  <c:v>5290</c:v>
                </c:pt>
                <c:pt idx="5">
                  <c:v>1660</c:v>
                </c:pt>
                <c:pt idx="6" formatCode="General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10-4427-BDF5-6492204701B3}"/>
            </c:ext>
          </c:extLst>
        </c:ser>
        <c:ser>
          <c:idx val="3"/>
          <c:order val="3"/>
          <c:tx>
            <c:strRef>
              <c:f>Plantdichtheid!$E$3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Plantdichtheid!$A$4:$A$10</c:f>
              <c:strCache>
                <c:ptCount val="7"/>
                <c:pt idx="0">
                  <c:v>0-400</c:v>
                </c:pt>
                <c:pt idx="1">
                  <c:v>400-800</c:v>
                </c:pt>
                <c:pt idx="2">
                  <c:v>800-1600</c:v>
                </c:pt>
                <c:pt idx="3">
                  <c:v>1600-2400</c:v>
                </c:pt>
                <c:pt idx="4">
                  <c:v>2400-3200</c:v>
                </c:pt>
                <c:pt idx="5">
                  <c:v>3200-4000</c:v>
                </c:pt>
                <c:pt idx="6">
                  <c:v>&gt; 4000</c:v>
                </c:pt>
              </c:strCache>
            </c:strRef>
          </c:cat>
          <c:val>
            <c:numRef>
              <c:f>Plantdichtheid!$E$4:$E$10</c:f>
              <c:numCache>
                <c:formatCode>#,##0;[Red]"-"#,##0</c:formatCode>
                <c:ptCount val="7"/>
                <c:pt idx="0">
                  <c:v>40</c:v>
                </c:pt>
                <c:pt idx="1">
                  <c:v>100</c:v>
                </c:pt>
                <c:pt idx="2">
                  <c:v>280</c:v>
                </c:pt>
                <c:pt idx="3">
                  <c:v>1540</c:v>
                </c:pt>
                <c:pt idx="4">
                  <c:v>4630</c:v>
                </c:pt>
                <c:pt idx="5">
                  <c:v>1120</c:v>
                </c:pt>
                <c:pt idx="6" formatCode="General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10-4427-BDF5-6492204701B3}"/>
            </c:ext>
          </c:extLst>
        </c:ser>
        <c:ser>
          <c:idx val="4"/>
          <c:order val="4"/>
          <c:tx>
            <c:strRef>
              <c:f>Plantdichtheid!$F$3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Plantdichtheid!$A$4:$A$10</c:f>
              <c:strCache>
                <c:ptCount val="7"/>
                <c:pt idx="0">
                  <c:v>0-400</c:v>
                </c:pt>
                <c:pt idx="1">
                  <c:v>400-800</c:v>
                </c:pt>
                <c:pt idx="2">
                  <c:v>800-1600</c:v>
                </c:pt>
                <c:pt idx="3">
                  <c:v>1600-2400</c:v>
                </c:pt>
                <c:pt idx="4">
                  <c:v>2400-3200</c:v>
                </c:pt>
                <c:pt idx="5">
                  <c:v>3200-4000</c:v>
                </c:pt>
                <c:pt idx="6">
                  <c:v>&gt; 4000</c:v>
                </c:pt>
              </c:strCache>
            </c:strRef>
          </c:cat>
          <c:val>
            <c:numRef>
              <c:f>Plantdichtheid!$F$4:$F$10</c:f>
              <c:numCache>
                <c:formatCode>#,##0;[Red]"-"#,##0</c:formatCode>
                <c:ptCount val="7"/>
                <c:pt idx="0">
                  <c:v>50</c:v>
                </c:pt>
                <c:pt idx="1">
                  <c:v>110</c:v>
                </c:pt>
                <c:pt idx="2">
                  <c:v>210</c:v>
                </c:pt>
                <c:pt idx="3">
                  <c:v>1150</c:v>
                </c:pt>
                <c:pt idx="4">
                  <c:v>4380</c:v>
                </c:pt>
                <c:pt idx="5">
                  <c:v>960</c:v>
                </c:pt>
                <c:pt idx="6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10-4427-BDF5-649220470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0501616"/>
        <c:axId val="1417355936"/>
      </c:barChart>
      <c:catAx>
        <c:axId val="1680501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Aantal bomen per 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17355936"/>
        <c:crosses val="autoZero"/>
        <c:auto val="1"/>
        <c:lblAlgn val="ctr"/>
        <c:lblOffset val="100"/>
        <c:noMultiLvlLbl val="0"/>
      </c:catAx>
      <c:valAx>
        <c:axId val="141735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Areaal (ha)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68050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Gemiddelde oppervlakte pit- en steenvruchten per bedrijf in Nederland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13"/>
          <c:order val="0"/>
          <c:tx>
            <c:strRef>
              <c:f>'Gem. opp. per bedrijf (totaal)'!$N$2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'Gem. opp. per bedrijf (totaal)'!$A$3:$A$77</c:f>
              <c:numCache>
                <c:formatCode>General_)</c:formatCod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 formatCode="General">
                  <c:v>1956</c:v>
                </c:pt>
                <c:pt idx="7" formatCode="General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 formatCode="General">
                  <c:v>1984</c:v>
                </c:pt>
                <c:pt idx="35" formatCode="General">
                  <c:v>1985</c:v>
                </c:pt>
                <c:pt idx="36" formatCode="General">
                  <c:v>1986</c:v>
                </c:pt>
                <c:pt idx="37" formatCode="General">
                  <c:v>1987</c:v>
                </c:pt>
                <c:pt idx="38" formatCode="General">
                  <c:v>1988</c:v>
                </c:pt>
                <c:pt idx="39" formatCode="General">
                  <c:v>1989</c:v>
                </c:pt>
                <c:pt idx="40" formatCode="General">
                  <c:v>1990</c:v>
                </c:pt>
                <c:pt idx="41" formatCode="General">
                  <c:v>1991</c:v>
                </c:pt>
                <c:pt idx="42" formatCode="General">
                  <c:v>1992</c:v>
                </c:pt>
                <c:pt idx="43" formatCode="General">
                  <c:v>1993</c:v>
                </c:pt>
                <c:pt idx="44" formatCode="General">
                  <c:v>1994</c:v>
                </c:pt>
                <c:pt idx="45" formatCode="General">
                  <c:v>1995</c:v>
                </c:pt>
                <c:pt idx="46" formatCode="General">
                  <c:v>1996</c:v>
                </c:pt>
                <c:pt idx="47" formatCode="General">
                  <c:v>1997</c:v>
                </c:pt>
                <c:pt idx="48" formatCode="General">
                  <c:v>1998</c:v>
                </c:pt>
                <c:pt idx="49" formatCode="General">
                  <c:v>1999</c:v>
                </c:pt>
                <c:pt idx="50" formatCode="General">
                  <c:v>2000</c:v>
                </c:pt>
                <c:pt idx="51" formatCode="General">
                  <c:v>2001</c:v>
                </c:pt>
                <c:pt idx="52" formatCode="General">
                  <c:v>2002</c:v>
                </c:pt>
                <c:pt idx="53" formatCode="General">
                  <c:v>2003</c:v>
                </c:pt>
                <c:pt idx="54" formatCode="General">
                  <c:v>2004</c:v>
                </c:pt>
                <c:pt idx="55" formatCode="General">
                  <c:v>2005</c:v>
                </c:pt>
                <c:pt idx="56" formatCode="General">
                  <c:v>2006</c:v>
                </c:pt>
                <c:pt idx="57" formatCode="General">
                  <c:v>2007</c:v>
                </c:pt>
                <c:pt idx="58" formatCode="General">
                  <c:v>2008</c:v>
                </c:pt>
                <c:pt idx="59" formatCode="General">
                  <c:v>2009</c:v>
                </c:pt>
                <c:pt idx="60" formatCode="General">
                  <c:v>2010</c:v>
                </c:pt>
                <c:pt idx="61" formatCode="General">
                  <c:v>2011</c:v>
                </c:pt>
                <c:pt idx="62" formatCode="General">
                  <c:v>2012</c:v>
                </c:pt>
                <c:pt idx="63" formatCode="General">
                  <c:v>2013</c:v>
                </c:pt>
                <c:pt idx="64" formatCode="General">
                  <c:v>2014</c:v>
                </c:pt>
                <c:pt idx="65" formatCode="General">
                  <c:v>2015</c:v>
                </c:pt>
                <c:pt idx="66" formatCode="General">
                  <c:v>2016</c:v>
                </c:pt>
                <c:pt idx="67" formatCode="General">
                  <c:v>2017</c:v>
                </c:pt>
                <c:pt idx="68" formatCode="General">
                  <c:v>2018</c:v>
                </c:pt>
                <c:pt idx="69" formatCode="General">
                  <c:v>2019</c:v>
                </c:pt>
                <c:pt idx="70" formatCode="General">
                  <c:v>2020</c:v>
                </c:pt>
                <c:pt idx="71" formatCode="General">
                  <c:v>2021</c:v>
                </c:pt>
                <c:pt idx="72" formatCode="General">
                  <c:v>2022</c:v>
                </c:pt>
                <c:pt idx="73" formatCode="General">
                  <c:v>2023</c:v>
                </c:pt>
              </c:numCache>
            </c:numRef>
          </c:cat>
          <c:val>
            <c:numRef>
              <c:f>'Gem. opp. per bedrijf (totaal)'!$N$3:$N$77</c:f>
              <c:numCache>
                <c:formatCode>#,##0.00;[Red]"-"#,##0.00</c:formatCode>
                <c:ptCount val="75"/>
                <c:pt idx="1">
                  <c:v>1.0288468829467521</c:v>
                </c:pt>
                <c:pt idx="2">
                  <c:v>1.0205701994405936</c:v>
                </c:pt>
                <c:pt idx="3">
                  <c:v>1.0587888726110408</c:v>
                </c:pt>
                <c:pt idx="4">
                  <c:v>1.0864193967383462</c:v>
                </c:pt>
                <c:pt idx="9">
                  <c:v>1.1168455425455468</c:v>
                </c:pt>
                <c:pt idx="10">
                  <c:v>1.1484701867973228</c:v>
                </c:pt>
                <c:pt idx="11">
                  <c:v>1.1942492729729113</c:v>
                </c:pt>
                <c:pt idx="12">
                  <c:v>1.3367322875545395</c:v>
                </c:pt>
                <c:pt idx="13">
                  <c:v>1.467595006055014</c:v>
                </c:pt>
                <c:pt idx="14">
                  <c:v>1.5929245614595646</c:v>
                </c:pt>
                <c:pt idx="15">
                  <c:v>1.6906657859055034</c:v>
                </c:pt>
                <c:pt idx="16">
                  <c:v>1.8616460569295379</c:v>
                </c:pt>
                <c:pt idx="17">
                  <c:v>1.9950715616531165</c:v>
                </c:pt>
                <c:pt idx="18">
                  <c:v>2.1192411169867333</c:v>
                </c:pt>
                <c:pt idx="19">
                  <c:v>2.2021760403790687</c:v>
                </c:pt>
                <c:pt idx="20">
                  <c:v>2.2886577783092195</c:v>
                </c:pt>
                <c:pt idx="21">
                  <c:v>2.7250654480675394</c:v>
                </c:pt>
                <c:pt idx="22">
                  <c:v>2.8650642233259123</c:v>
                </c:pt>
                <c:pt idx="23">
                  <c:v>3.0097253007483187</c:v>
                </c:pt>
                <c:pt idx="24">
                  <c:v>3.1676872800402212</c:v>
                </c:pt>
                <c:pt idx="25">
                  <c:v>3.0383275371482767</c:v>
                </c:pt>
                <c:pt idx="26">
                  <c:v>3.4282653407164654</c:v>
                </c:pt>
                <c:pt idx="27">
                  <c:v>3.4213717454194787</c:v>
                </c:pt>
                <c:pt idx="28">
                  <c:v>3.5083606144547974</c:v>
                </c:pt>
                <c:pt idx="29">
                  <c:v>3.5981080720480318</c:v>
                </c:pt>
                <c:pt idx="30">
                  <c:v>3.5519715680643307</c:v>
                </c:pt>
                <c:pt idx="31">
                  <c:v>3.5511671405057617</c:v>
                </c:pt>
                <c:pt idx="32">
                  <c:v>3.6170243448596682</c:v>
                </c:pt>
                <c:pt idx="33">
                  <c:v>3.640619691726958</c:v>
                </c:pt>
                <c:pt idx="34">
                  <c:v>3.744637751786875</c:v>
                </c:pt>
                <c:pt idx="35">
                  <c:v>3.8264231738035268</c:v>
                </c:pt>
                <c:pt idx="36">
                  <c:v>3.8766195418754479</c:v>
                </c:pt>
                <c:pt idx="37">
                  <c:v>4.038362823617061</c:v>
                </c:pt>
                <c:pt idx="38">
                  <c:v>4.3366130952380946</c:v>
                </c:pt>
                <c:pt idx="39">
                  <c:v>4.5070699088145894</c:v>
                </c:pt>
                <c:pt idx="40">
                  <c:v>4.7248482959268499</c:v>
                </c:pt>
                <c:pt idx="41">
                  <c:v>4.9431709383605167</c:v>
                </c:pt>
                <c:pt idx="42">
                  <c:v>5.0755937298690146</c:v>
                </c:pt>
                <c:pt idx="43">
                  <c:v>5.2026327482781607</c:v>
                </c:pt>
                <c:pt idx="44">
                  <c:v>5.3516788822721031</c:v>
                </c:pt>
                <c:pt idx="45">
                  <c:v>5.3662575355678808</c:v>
                </c:pt>
                <c:pt idx="47">
                  <c:v>5.7373383733055263</c:v>
                </c:pt>
                <c:pt idx="48">
                  <c:v>5.9235443737904339</c:v>
                </c:pt>
                <c:pt idx="49">
                  <c:v>6.0874069767441847</c:v>
                </c:pt>
                <c:pt idx="50">
                  <c:v>6.1759109567413955</c:v>
                </c:pt>
                <c:pt idx="51">
                  <c:v>5.8752430886558624</c:v>
                </c:pt>
                <c:pt idx="52">
                  <c:v>5.8832602386326984</c:v>
                </c:pt>
                <c:pt idx="53">
                  <c:v>6.1016497728067121</c:v>
                </c:pt>
                <c:pt idx="54">
                  <c:v>6.2091729323308265</c:v>
                </c:pt>
                <c:pt idx="55">
                  <c:v>6.2681424375917771</c:v>
                </c:pt>
                <c:pt idx="56">
                  <c:v>7.3426489226869451</c:v>
                </c:pt>
                <c:pt idx="57">
                  <c:v>7.5850150408250974</c:v>
                </c:pt>
                <c:pt idx="58">
                  <c:v>7.6434795698924729</c:v>
                </c:pt>
                <c:pt idx="59">
                  <c:v>7.6725138948268503</c:v>
                </c:pt>
                <c:pt idx="60">
                  <c:v>7.6799739809193408</c:v>
                </c:pt>
                <c:pt idx="61">
                  <c:v>7.8396410946612836</c:v>
                </c:pt>
                <c:pt idx="62">
                  <c:v>8.0522080979284372</c:v>
                </c:pt>
                <c:pt idx="63">
                  <c:v>8.3324126376256569</c:v>
                </c:pt>
                <c:pt idx="64">
                  <c:v>8.6698958849776897</c:v>
                </c:pt>
                <c:pt idx="65">
                  <c:v>9.3133523611831865</c:v>
                </c:pt>
                <c:pt idx="66">
                  <c:v>8.1420043956043955</c:v>
                </c:pt>
                <c:pt idx="67">
                  <c:v>7.8840238704177317</c:v>
                </c:pt>
                <c:pt idx="68">
                  <c:v>7.9335482475118999</c:v>
                </c:pt>
                <c:pt idx="69">
                  <c:v>7.8787984496124031</c:v>
                </c:pt>
                <c:pt idx="70">
                  <c:v>7.7149074472664658</c:v>
                </c:pt>
                <c:pt idx="71">
                  <c:v>7.6922630895716138</c:v>
                </c:pt>
                <c:pt idx="72">
                  <c:v>7.7713891323400528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23E-4036-9660-72A397959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702448"/>
        <c:axId val="908696208"/>
      </c:lineChart>
      <c:catAx>
        <c:axId val="908702448"/>
        <c:scaling>
          <c:orientation val="minMax"/>
        </c:scaling>
        <c:delete val="0"/>
        <c:axPos val="b"/>
        <c:numFmt formatCode="General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08696208"/>
        <c:crosses val="autoZero"/>
        <c:auto val="1"/>
        <c:lblAlgn val="ctr"/>
        <c:lblOffset val="100"/>
        <c:tickMarkSkip val="5"/>
        <c:noMultiLvlLbl val="0"/>
      </c:catAx>
      <c:valAx>
        <c:axId val="90869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;[Red]&quot;-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0870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Gemidddele oppervlakte pit- en steenvruchten per bedrijf in een aantal provincies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'Gem. opp. per bedrijf (totaal)'!$F$2</c:f>
              <c:strCache>
                <c:ptCount val="1"/>
                <c:pt idx="0">
                  <c:v>Flevoland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'Gem. opp. per bedrijf (totaal)'!$A$3:$A$77</c:f>
              <c:numCache>
                <c:formatCode>General_)</c:formatCod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 formatCode="General">
                  <c:v>1956</c:v>
                </c:pt>
                <c:pt idx="7" formatCode="General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 formatCode="General">
                  <c:v>1984</c:v>
                </c:pt>
                <c:pt idx="35" formatCode="General">
                  <c:v>1985</c:v>
                </c:pt>
                <c:pt idx="36" formatCode="General">
                  <c:v>1986</c:v>
                </c:pt>
                <c:pt idx="37" formatCode="General">
                  <c:v>1987</c:v>
                </c:pt>
                <c:pt idx="38" formatCode="General">
                  <c:v>1988</c:v>
                </c:pt>
                <c:pt idx="39" formatCode="General">
                  <c:v>1989</c:v>
                </c:pt>
                <c:pt idx="40" formatCode="General">
                  <c:v>1990</c:v>
                </c:pt>
                <c:pt idx="41" formatCode="General">
                  <c:v>1991</c:v>
                </c:pt>
                <c:pt idx="42" formatCode="General">
                  <c:v>1992</c:v>
                </c:pt>
                <c:pt idx="43" formatCode="General">
                  <c:v>1993</c:v>
                </c:pt>
                <c:pt idx="44" formatCode="General">
                  <c:v>1994</c:v>
                </c:pt>
                <c:pt idx="45" formatCode="General">
                  <c:v>1995</c:v>
                </c:pt>
                <c:pt idx="46" formatCode="General">
                  <c:v>1996</c:v>
                </c:pt>
                <c:pt idx="47" formatCode="General">
                  <c:v>1997</c:v>
                </c:pt>
                <c:pt idx="48" formatCode="General">
                  <c:v>1998</c:v>
                </c:pt>
                <c:pt idx="49" formatCode="General">
                  <c:v>1999</c:v>
                </c:pt>
                <c:pt idx="50" formatCode="General">
                  <c:v>2000</c:v>
                </c:pt>
                <c:pt idx="51" formatCode="General">
                  <c:v>2001</c:v>
                </c:pt>
                <c:pt idx="52" formatCode="General">
                  <c:v>2002</c:v>
                </c:pt>
                <c:pt idx="53" formatCode="General">
                  <c:v>2003</c:v>
                </c:pt>
                <c:pt idx="54" formatCode="General">
                  <c:v>2004</c:v>
                </c:pt>
                <c:pt idx="55" formatCode="General">
                  <c:v>2005</c:v>
                </c:pt>
                <c:pt idx="56" formatCode="General">
                  <c:v>2006</c:v>
                </c:pt>
                <c:pt idx="57" formatCode="General">
                  <c:v>2007</c:v>
                </c:pt>
                <c:pt idx="58" formatCode="General">
                  <c:v>2008</c:v>
                </c:pt>
                <c:pt idx="59" formatCode="General">
                  <c:v>2009</c:v>
                </c:pt>
                <c:pt idx="60" formatCode="General">
                  <c:v>2010</c:v>
                </c:pt>
                <c:pt idx="61" formatCode="General">
                  <c:v>2011</c:v>
                </c:pt>
                <c:pt idx="62" formatCode="General">
                  <c:v>2012</c:v>
                </c:pt>
                <c:pt idx="63" formatCode="General">
                  <c:v>2013</c:v>
                </c:pt>
                <c:pt idx="64" formatCode="General">
                  <c:v>2014</c:v>
                </c:pt>
                <c:pt idx="65" formatCode="General">
                  <c:v>2015</c:v>
                </c:pt>
                <c:pt idx="66" formatCode="General">
                  <c:v>2016</c:v>
                </c:pt>
                <c:pt idx="67" formatCode="General">
                  <c:v>2017</c:v>
                </c:pt>
                <c:pt idx="68" formatCode="General">
                  <c:v>2018</c:v>
                </c:pt>
                <c:pt idx="69" formatCode="General">
                  <c:v>2019</c:v>
                </c:pt>
                <c:pt idx="70" formatCode="General">
                  <c:v>2020</c:v>
                </c:pt>
                <c:pt idx="71" formatCode="General">
                  <c:v>2021</c:v>
                </c:pt>
                <c:pt idx="72" formatCode="General">
                  <c:v>2022</c:v>
                </c:pt>
                <c:pt idx="73" formatCode="General">
                  <c:v>2023</c:v>
                </c:pt>
              </c:numCache>
            </c:numRef>
          </c:cat>
          <c:val>
            <c:numRef>
              <c:f>'Gem. opp. per bedrijf (totaal)'!$F$3:$F$77</c:f>
              <c:numCache>
                <c:formatCode>#,##0.00;[Red]"-"#,##0.00</c:formatCode>
                <c:ptCount val="75"/>
                <c:pt idx="9">
                  <c:v>5.6957142857142857</c:v>
                </c:pt>
                <c:pt idx="10">
                  <c:v>6.241044776119403</c:v>
                </c:pt>
                <c:pt idx="11">
                  <c:v>6.2520987654320992</c:v>
                </c:pt>
                <c:pt idx="12">
                  <c:v>6.6904651162790696</c:v>
                </c:pt>
                <c:pt idx="13">
                  <c:v>6.4092660550458715</c:v>
                </c:pt>
                <c:pt idx="14">
                  <c:v>6.5973722627737228</c:v>
                </c:pt>
                <c:pt idx="15">
                  <c:v>6.376339869281046</c:v>
                </c:pt>
                <c:pt idx="16">
                  <c:v>7.0280571428571434</c:v>
                </c:pt>
                <c:pt idx="17">
                  <c:v>7.3421827411167513</c:v>
                </c:pt>
                <c:pt idx="18">
                  <c:v>7.5727111111111105</c:v>
                </c:pt>
                <c:pt idx="19">
                  <c:v>7.8407818930041149</c:v>
                </c:pt>
                <c:pt idx="20">
                  <c:v>8.1183534136546189</c:v>
                </c:pt>
                <c:pt idx="21">
                  <c:v>8.6868674698795196</c:v>
                </c:pt>
                <c:pt idx="22">
                  <c:v>9.1371951219512191</c:v>
                </c:pt>
                <c:pt idx="23">
                  <c:v>9.404754098360657</c:v>
                </c:pt>
                <c:pt idx="24">
                  <c:v>9.5828395061728404</c:v>
                </c:pt>
                <c:pt idx="25">
                  <c:v>9.7981250000000006</c:v>
                </c:pt>
                <c:pt idx="26">
                  <c:v>10.128412017167383</c:v>
                </c:pt>
                <c:pt idx="27">
                  <c:v>10.112695652173914</c:v>
                </c:pt>
                <c:pt idx="28">
                  <c:v>10.191052631578946</c:v>
                </c:pt>
                <c:pt idx="29">
                  <c:v>10.390357142857143</c:v>
                </c:pt>
                <c:pt idx="30">
                  <c:v>10.109908256880734</c:v>
                </c:pt>
                <c:pt idx="31">
                  <c:v>9.8408294930875577</c:v>
                </c:pt>
                <c:pt idx="32">
                  <c:v>9.8987323943661956</c:v>
                </c:pt>
                <c:pt idx="33">
                  <c:v>10.104903846153848</c:v>
                </c:pt>
                <c:pt idx="34">
                  <c:v>10.285721153846152</c:v>
                </c:pt>
                <c:pt idx="35">
                  <c:v>10.459145728643216</c:v>
                </c:pt>
                <c:pt idx="36">
                  <c:v>10.613010204081633</c:v>
                </c:pt>
                <c:pt idx="37">
                  <c:v>10.742307692307692</c:v>
                </c:pt>
                <c:pt idx="38">
                  <c:v>11.021510416666667</c:v>
                </c:pt>
                <c:pt idx="39">
                  <c:v>11.082041884816753</c:v>
                </c:pt>
                <c:pt idx="40">
                  <c:v>11.811005291005293</c:v>
                </c:pt>
                <c:pt idx="41">
                  <c:v>12.789076086956522</c:v>
                </c:pt>
                <c:pt idx="42">
                  <c:v>13.347888888888889</c:v>
                </c:pt>
                <c:pt idx="43">
                  <c:v>13.617853107344633</c:v>
                </c:pt>
                <c:pt idx="44">
                  <c:v>13.485542857142859</c:v>
                </c:pt>
                <c:pt idx="45">
                  <c:v>13.090245398773007</c:v>
                </c:pt>
                <c:pt idx="47">
                  <c:v>13.168303030303031</c:v>
                </c:pt>
                <c:pt idx="48">
                  <c:v>13.187105263157894</c:v>
                </c:pt>
                <c:pt idx="49">
                  <c:v>13.728827586206897</c:v>
                </c:pt>
                <c:pt idx="50">
                  <c:v>12.653550724637682</c:v>
                </c:pt>
                <c:pt idx="51">
                  <c:v>11.48824427480916</c:v>
                </c:pt>
                <c:pt idx="52">
                  <c:v>11.75111111111111</c:v>
                </c:pt>
                <c:pt idx="53">
                  <c:v>12.171271186440679</c:v>
                </c:pt>
                <c:pt idx="54">
                  <c:v>12.325043478260868</c:v>
                </c:pt>
                <c:pt idx="55">
                  <c:v>12.367913043478262</c:v>
                </c:pt>
                <c:pt idx="56">
                  <c:v>13.286018518518519</c:v>
                </c:pt>
                <c:pt idx="57">
                  <c:v>13.054672897196262</c:v>
                </c:pt>
                <c:pt idx="58">
                  <c:v>13.242735849056604</c:v>
                </c:pt>
                <c:pt idx="59">
                  <c:v>13.840485436893204</c:v>
                </c:pt>
                <c:pt idx="60">
                  <c:v>14.965</c:v>
                </c:pt>
                <c:pt idx="61">
                  <c:v>14.552150537634407</c:v>
                </c:pt>
                <c:pt idx="62">
                  <c:v>14.823626373626373</c:v>
                </c:pt>
                <c:pt idx="63">
                  <c:v>14.94267441860465</c:v>
                </c:pt>
                <c:pt idx="64">
                  <c:v>15.020617283950617</c:v>
                </c:pt>
                <c:pt idx="65">
                  <c:v>14.509523809523809</c:v>
                </c:pt>
                <c:pt idx="66">
                  <c:v>14.301204819277109</c:v>
                </c:pt>
                <c:pt idx="67">
                  <c:v>14.043214285714287</c:v>
                </c:pt>
                <c:pt idx="68">
                  <c:v>14.977974683544304</c:v>
                </c:pt>
                <c:pt idx="69">
                  <c:v>15.622400000000001</c:v>
                </c:pt>
                <c:pt idx="70">
                  <c:v>15.839295774647885</c:v>
                </c:pt>
                <c:pt idx="71">
                  <c:v>15.768749999999999</c:v>
                </c:pt>
                <c:pt idx="72">
                  <c:v>15.641666666666667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7-4E95-8B8E-2CB28A1F7176}"/>
            </c:ext>
          </c:extLst>
        </c:ser>
        <c:ser>
          <c:idx val="1"/>
          <c:order val="1"/>
          <c:tx>
            <c:strRef>
              <c:f>'Gem. opp. per bedrijf (totaal)'!$G$2</c:f>
              <c:strCache>
                <c:ptCount val="1"/>
                <c:pt idx="0">
                  <c:v>Gelderland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'Gem. opp. per bedrijf (totaal)'!$A$3:$A$77</c:f>
              <c:numCache>
                <c:formatCode>General_)</c:formatCod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 formatCode="General">
                  <c:v>1956</c:v>
                </c:pt>
                <c:pt idx="7" formatCode="General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 formatCode="General">
                  <c:v>1984</c:v>
                </c:pt>
                <c:pt idx="35" formatCode="General">
                  <c:v>1985</c:v>
                </c:pt>
                <c:pt idx="36" formatCode="General">
                  <c:v>1986</c:v>
                </c:pt>
                <c:pt idx="37" formatCode="General">
                  <c:v>1987</c:v>
                </c:pt>
                <c:pt idx="38" formatCode="General">
                  <c:v>1988</c:v>
                </c:pt>
                <c:pt idx="39" formatCode="General">
                  <c:v>1989</c:v>
                </c:pt>
                <c:pt idx="40" formatCode="General">
                  <c:v>1990</c:v>
                </c:pt>
                <c:pt idx="41" formatCode="General">
                  <c:v>1991</c:v>
                </c:pt>
                <c:pt idx="42" formatCode="General">
                  <c:v>1992</c:v>
                </c:pt>
                <c:pt idx="43" formatCode="General">
                  <c:v>1993</c:v>
                </c:pt>
                <c:pt idx="44" formatCode="General">
                  <c:v>1994</c:v>
                </c:pt>
                <c:pt idx="45" formatCode="General">
                  <c:v>1995</c:v>
                </c:pt>
                <c:pt idx="46" formatCode="General">
                  <c:v>1996</c:v>
                </c:pt>
                <c:pt idx="47" formatCode="General">
                  <c:v>1997</c:v>
                </c:pt>
                <c:pt idx="48" formatCode="General">
                  <c:v>1998</c:v>
                </c:pt>
                <c:pt idx="49" formatCode="General">
                  <c:v>1999</c:v>
                </c:pt>
                <c:pt idx="50" formatCode="General">
                  <c:v>2000</c:v>
                </c:pt>
                <c:pt idx="51" formatCode="General">
                  <c:v>2001</c:v>
                </c:pt>
                <c:pt idx="52" formatCode="General">
                  <c:v>2002</c:v>
                </c:pt>
                <c:pt idx="53" formatCode="General">
                  <c:v>2003</c:v>
                </c:pt>
                <c:pt idx="54" formatCode="General">
                  <c:v>2004</c:v>
                </c:pt>
                <c:pt idx="55" formatCode="General">
                  <c:v>2005</c:v>
                </c:pt>
                <c:pt idx="56" formatCode="General">
                  <c:v>2006</c:v>
                </c:pt>
                <c:pt idx="57" formatCode="General">
                  <c:v>2007</c:v>
                </c:pt>
                <c:pt idx="58" formatCode="General">
                  <c:v>2008</c:v>
                </c:pt>
                <c:pt idx="59" formatCode="General">
                  <c:v>2009</c:v>
                </c:pt>
                <c:pt idx="60" formatCode="General">
                  <c:v>2010</c:v>
                </c:pt>
                <c:pt idx="61" formatCode="General">
                  <c:v>2011</c:v>
                </c:pt>
                <c:pt idx="62" formatCode="General">
                  <c:v>2012</c:v>
                </c:pt>
                <c:pt idx="63" formatCode="General">
                  <c:v>2013</c:v>
                </c:pt>
                <c:pt idx="64" formatCode="General">
                  <c:v>2014</c:v>
                </c:pt>
                <c:pt idx="65" formatCode="General">
                  <c:v>2015</c:v>
                </c:pt>
                <c:pt idx="66" formatCode="General">
                  <c:v>2016</c:v>
                </c:pt>
                <c:pt idx="67" formatCode="General">
                  <c:v>2017</c:v>
                </c:pt>
                <c:pt idx="68" formatCode="General">
                  <c:v>2018</c:v>
                </c:pt>
                <c:pt idx="69" formatCode="General">
                  <c:v>2019</c:v>
                </c:pt>
                <c:pt idx="70" formatCode="General">
                  <c:v>2020</c:v>
                </c:pt>
                <c:pt idx="71" formatCode="General">
                  <c:v>2021</c:v>
                </c:pt>
                <c:pt idx="72" formatCode="General">
                  <c:v>2022</c:v>
                </c:pt>
                <c:pt idx="73" formatCode="General">
                  <c:v>2023</c:v>
                </c:pt>
              </c:numCache>
            </c:numRef>
          </c:cat>
          <c:val>
            <c:numRef>
              <c:f>'Gem. opp. per bedrijf (totaal)'!$G$3:$G$77</c:f>
              <c:numCache>
                <c:formatCode>#,##0.00;[Red]"-"#,##0.00</c:formatCode>
                <c:ptCount val="75"/>
                <c:pt idx="1">
                  <c:v>1.2138493434692466</c:v>
                </c:pt>
                <c:pt idx="2">
                  <c:v>1.2214214017882896</c:v>
                </c:pt>
                <c:pt idx="3">
                  <c:v>1.2236065179484095</c:v>
                </c:pt>
                <c:pt idx="4">
                  <c:v>1.2324732544153953</c:v>
                </c:pt>
                <c:pt idx="9">
                  <c:v>1.2477174151150057</c:v>
                </c:pt>
                <c:pt idx="10">
                  <c:v>1.2690850999849645</c:v>
                </c:pt>
                <c:pt idx="11">
                  <c:v>1.3063834269662922</c:v>
                </c:pt>
                <c:pt idx="12">
                  <c:v>1.3786451129072577</c:v>
                </c:pt>
                <c:pt idx="13">
                  <c:v>1.5681939144897761</c:v>
                </c:pt>
                <c:pt idx="14">
                  <c:v>1.6356991481404528</c:v>
                </c:pt>
                <c:pt idx="15">
                  <c:v>1.6767421755307508</c:v>
                </c:pt>
                <c:pt idx="16">
                  <c:v>1.7327214170692433</c:v>
                </c:pt>
                <c:pt idx="17">
                  <c:v>1.8117781322861701</c:v>
                </c:pt>
                <c:pt idx="18">
                  <c:v>1.8490861957226183</c:v>
                </c:pt>
                <c:pt idx="19">
                  <c:v>1.8387747368421052</c:v>
                </c:pt>
                <c:pt idx="20">
                  <c:v>1.8368426912676952</c:v>
                </c:pt>
                <c:pt idx="21">
                  <c:v>2.2987226596675416</c:v>
                </c:pt>
                <c:pt idx="22">
                  <c:v>2.3671815399105252</c:v>
                </c:pt>
                <c:pt idx="23">
                  <c:v>2.4632977059436909</c:v>
                </c:pt>
                <c:pt idx="24">
                  <c:v>2.5347971876690103</c:v>
                </c:pt>
                <c:pt idx="25">
                  <c:v>2.302391426959955</c:v>
                </c:pt>
                <c:pt idx="26">
                  <c:v>2.6855189798339265</c:v>
                </c:pt>
                <c:pt idx="27">
                  <c:v>2.6709526813880125</c:v>
                </c:pt>
                <c:pt idx="28">
                  <c:v>2.7245023071852339</c:v>
                </c:pt>
                <c:pt idx="29">
                  <c:v>2.7753111739745404</c:v>
                </c:pt>
                <c:pt idx="30">
                  <c:v>2.72791730474732</c:v>
                </c:pt>
                <c:pt idx="31">
                  <c:v>2.7390453460620523</c:v>
                </c:pt>
                <c:pt idx="32">
                  <c:v>2.8085619560712809</c:v>
                </c:pt>
                <c:pt idx="33">
                  <c:v>2.7764096185737976</c:v>
                </c:pt>
                <c:pt idx="34">
                  <c:v>2.8515501905972047</c:v>
                </c:pt>
                <c:pt idx="35">
                  <c:v>2.914029655473179</c:v>
                </c:pt>
                <c:pt idx="36">
                  <c:v>2.9025229779411768</c:v>
                </c:pt>
                <c:pt idx="37">
                  <c:v>3.0492028639618138</c:v>
                </c:pt>
                <c:pt idx="38">
                  <c:v>3.3429525299947831</c:v>
                </c:pt>
                <c:pt idx="39">
                  <c:v>3.5088494167550368</c:v>
                </c:pt>
                <c:pt idx="40">
                  <c:v>3.6459596510359868</c:v>
                </c:pt>
                <c:pt idx="41">
                  <c:v>3.7841487603305781</c:v>
                </c:pt>
                <c:pt idx="42">
                  <c:v>3.821106243154436</c:v>
                </c:pt>
                <c:pt idx="43">
                  <c:v>3.880655737704918</c:v>
                </c:pt>
                <c:pt idx="44">
                  <c:v>3.9546185206755968</c:v>
                </c:pt>
                <c:pt idx="45">
                  <c:v>4.0133557868952847</c:v>
                </c:pt>
                <c:pt idx="47">
                  <c:v>4.4211650485436884</c:v>
                </c:pt>
                <c:pt idx="48">
                  <c:v>4.7494013303769398</c:v>
                </c:pt>
                <c:pt idx="49">
                  <c:v>4.8380542635658905</c:v>
                </c:pt>
                <c:pt idx="50">
                  <c:v>4.9956890756302519</c:v>
                </c:pt>
                <c:pt idx="51">
                  <c:v>4.902383928571429</c:v>
                </c:pt>
                <c:pt idx="52">
                  <c:v>4.8768223443223437</c:v>
                </c:pt>
                <c:pt idx="53">
                  <c:v>5.1936501516683524</c:v>
                </c:pt>
                <c:pt idx="54">
                  <c:v>5.3608029197080294</c:v>
                </c:pt>
                <c:pt idx="55">
                  <c:v>5.3492502639915518</c:v>
                </c:pt>
                <c:pt idx="56">
                  <c:v>6.0474189675870358</c:v>
                </c:pt>
                <c:pt idx="57">
                  <c:v>6.3237361282367459</c:v>
                </c:pt>
                <c:pt idx="58">
                  <c:v>6.5907351077313052</c:v>
                </c:pt>
                <c:pt idx="59">
                  <c:v>6.5175158428390372</c:v>
                </c:pt>
                <c:pt idx="60">
                  <c:v>6.436538952745849</c:v>
                </c:pt>
                <c:pt idx="61">
                  <c:v>6.5985092348284962</c:v>
                </c:pt>
                <c:pt idx="62">
                  <c:v>6.7681250000000004</c:v>
                </c:pt>
                <c:pt idx="63">
                  <c:v>7.0723849372384935</c:v>
                </c:pt>
                <c:pt idx="64">
                  <c:v>7.5426895565092993</c:v>
                </c:pt>
                <c:pt idx="65">
                  <c:v>8.3552905198776752</c:v>
                </c:pt>
                <c:pt idx="66">
                  <c:v>7.6746896551724131</c:v>
                </c:pt>
                <c:pt idx="67">
                  <c:v>7.6374119241192409</c:v>
                </c:pt>
                <c:pt idx="68">
                  <c:v>7.7525346260387806</c:v>
                </c:pt>
                <c:pt idx="69">
                  <c:v>7.7488372093023248</c:v>
                </c:pt>
                <c:pt idx="70">
                  <c:v>7.5700805369127515</c:v>
                </c:pt>
                <c:pt idx="71">
                  <c:v>7.7213975576662142</c:v>
                </c:pt>
                <c:pt idx="72">
                  <c:v>7.8664156206415621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7-4E95-8B8E-2CB28A1F7176}"/>
            </c:ext>
          </c:extLst>
        </c:ser>
        <c:ser>
          <c:idx val="2"/>
          <c:order val="2"/>
          <c:tx>
            <c:strRef>
              <c:f>'Gem. opp. per bedrijf (totaal)'!$K$2</c:f>
              <c:strCache>
                <c:ptCount val="1"/>
                <c:pt idx="0">
                  <c:v>Zeeland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'Gem. opp. per bedrijf (totaal)'!$K$3:$K$77</c:f>
              <c:numCache>
                <c:formatCode>#,##0.00;[Red]"-"#,##0.00</c:formatCode>
                <c:ptCount val="75"/>
                <c:pt idx="1">
                  <c:v>1.6290373044524669</c:v>
                </c:pt>
                <c:pt idx="2">
                  <c:v>1.3516392649903288</c:v>
                </c:pt>
                <c:pt idx="3">
                  <c:v>1.6722191400832178</c:v>
                </c:pt>
                <c:pt idx="4">
                  <c:v>1.7251185214945761</c:v>
                </c:pt>
                <c:pt idx="9">
                  <c:v>1.9333820274457725</c:v>
                </c:pt>
                <c:pt idx="10">
                  <c:v>1.9867826086956524</c:v>
                </c:pt>
                <c:pt idx="11">
                  <c:v>2.0904317180616738</c:v>
                </c:pt>
                <c:pt idx="12">
                  <c:v>2.2359567901234567</c:v>
                </c:pt>
                <c:pt idx="13">
                  <c:v>2.4397364895042428</c:v>
                </c:pt>
                <c:pt idx="14">
                  <c:v>2.6132070365358593</c:v>
                </c:pt>
                <c:pt idx="15">
                  <c:v>2.7792870456663561</c:v>
                </c:pt>
                <c:pt idx="16">
                  <c:v>3.0356684491978609</c:v>
                </c:pt>
                <c:pt idx="17">
                  <c:v>3.2347280122013218</c:v>
                </c:pt>
                <c:pt idx="18">
                  <c:v>3.3523814541622761</c:v>
                </c:pt>
                <c:pt idx="19">
                  <c:v>3.4320191765369432</c:v>
                </c:pt>
                <c:pt idx="20">
                  <c:v>3.565541855937703</c:v>
                </c:pt>
                <c:pt idx="21">
                  <c:v>3.9618377088305485</c:v>
                </c:pt>
                <c:pt idx="22">
                  <c:v>4.2076470588235297</c:v>
                </c:pt>
                <c:pt idx="23">
                  <c:v>4.3264363636363639</c:v>
                </c:pt>
                <c:pt idx="24">
                  <c:v>4.5784099616858231</c:v>
                </c:pt>
                <c:pt idx="25">
                  <c:v>4.5540485436893201</c:v>
                </c:pt>
                <c:pt idx="26">
                  <c:v>4.8201008064516131</c:v>
                </c:pt>
                <c:pt idx="27">
                  <c:v>4.8834401709401707</c:v>
                </c:pt>
                <c:pt idx="28">
                  <c:v>5.070825082508251</c:v>
                </c:pt>
                <c:pt idx="29">
                  <c:v>5.2699089874857794</c:v>
                </c:pt>
                <c:pt idx="30">
                  <c:v>5.2978493317132447</c:v>
                </c:pt>
                <c:pt idx="31">
                  <c:v>5.33191381495564</c:v>
                </c:pt>
                <c:pt idx="32">
                  <c:v>5.4103800786369591</c:v>
                </c:pt>
                <c:pt idx="33">
                  <c:v>5.5777350993377475</c:v>
                </c:pt>
                <c:pt idx="34">
                  <c:v>5.6743994601889334</c:v>
                </c:pt>
                <c:pt idx="35">
                  <c:v>5.7878314917127076</c:v>
                </c:pt>
                <c:pt idx="36">
                  <c:v>5.6874468085106384</c:v>
                </c:pt>
                <c:pt idx="37">
                  <c:v>5.7950513950073423</c:v>
                </c:pt>
                <c:pt idx="38">
                  <c:v>6.0613888888888896</c:v>
                </c:pt>
                <c:pt idx="39">
                  <c:v>6.2606832298136652</c:v>
                </c:pt>
                <c:pt idx="40">
                  <c:v>6.3201240310077518</c:v>
                </c:pt>
                <c:pt idx="41">
                  <c:v>6.6209508716323295</c:v>
                </c:pt>
                <c:pt idx="42">
                  <c:v>6.802935483870967</c:v>
                </c:pt>
                <c:pt idx="43">
                  <c:v>6.9046254071661233</c:v>
                </c:pt>
                <c:pt idx="44">
                  <c:v>7.065632183908046</c:v>
                </c:pt>
                <c:pt idx="45">
                  <c:v>7.1151027397260282</c:v>
                </c:pt>
                <c:pt idx="47">
                  <c:v>7.3500171821305846</c:v>
                </c:pt>
                <c:pt idx="48">
                  <c:v>7.4211131059245954</c:v>
                </c:pt>
                <c:pt idx="49">
                  <c:v>7.5687060998151576</c:v>
                </c:pt>
                <c:pt idx="50">
                  <c:v>7.8417786561264826</c:v>
                </c:pt>
                <c:pt idx="51">
                  <c:v>7.4801778656126476</c:v>
                </c:pt>
                <c:pt idx="52">
                  <c:v>7.7340990099009899</c:v>
                </c:pt>
                <c:pt idx="53">
                  <c:v>7.7636363636363646</c:v>
                </c:pt>
                <c:pt idx="54">
                  <c:v>7.9466094420600859</c:v>
                </c:pt>
                <c:pt idx="55">
                  <c:v>8.2315111111111126</c:v>
                </c:pt>
                <c:pt idx="56">
                  <c:v>9.1990346534653451</c:v>
                </c:pt>
                <c:pt idx="57">
                  <c:v>9.8251794871794882</c:v>
                </c:pt>
                <c:pt idx="58">
                  <c:v>10.380820105820105</c:v>
                </c:pt>
                <c:pt idx="59">
                  <c:v>10.810108108108109</c:v>
                </c:pt>
                <c:pt idx="60">
                  <c:v>10.697795698924731</c:v>
                </c:pt>
                <c:pt idx="61">
                  <c:v>10.760793650793651</c:v>
                </c:pt>
                <c:pt idx="62">
                  <c:v>10.921318681318681</c:v>
                </c:pt>
                <c:pt idx="63">
                  <c:v>11.525831062670299</c:v>
                </c:pt>
                <c:pt idx="64">
                  <c:v>11.938647887323944</c:v>
                </c:pt>
                <c:pt idx="65">
                  <c:v>12.322617079889806</c:v>
                </c:pt>
                <c:pt idx="66">
                  <c:v>12.701368715083799</c:v>
                </c:pt>
                <c:pt idx="67">
                  <c:v>12.876312849162012</c:v>
                </c:pt>
                <c:pt idx="68">
                  <c:v>13.065480225988701</c:v>
                </c:pt>
                <c:pt idx="69">
                  <c:v>12.910790960451978</c:v>
                </c:pt>
                <c:pt idx="70">
                  <c:v>12.991325648414985</c:v>
                </c:pt>
                <c:pt idx="71">
                  <c:v>12.870782608695652</c:v>
                </c:pt>
                <c:pt idx="72">
                  <c:v>13.127958579881657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B7-4E95-8B8E-2CB28A1F7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511551"/>
        <c:axId val="1063495743"/>
      </c:lineChart>
      <c:catAx>
        <c:axId val="1063511551"/>
        <c:scaling>
          <c:orientation val="minMax"/>
        </c:scaling>
        <c:delete val="0"/>
        <c:axPos val="b"/>
        <c:numFmt formatCode="General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63495743"/>
        <c:crosses val="autoZero"/>
        <c:auto val="1"/>
        <c:lblAlgn val="ctr"/>
        <c:lblOffset val="100"/>
        <c:noMultiLvlLbl val="0"/>
      </c:catAx>
      <c:valAx>
        <c:axId val="106349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;[Red]&quot;-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63511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Gemiddelde oppervlakte appels per bedrijf met appels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'Gem. opp. per bedrijf (appel)'!$N$2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'Gem. opp. per bedrijf (appel)'!$A$3:$A$67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 formatCode="General_)">
                  <c:v>1967</c:v>
                </c:pt>
                <c:pt idx="8" formatCode="General_)">
                  <c:v>1968</c:v>
                </c:pt>
                <c:pt idx="9" formatCode="General_)">
                  <c:v>1969</c:v>
                </c:pt>
                <c:pt idx="10" formatCode="General_)">
                  <c:v>1970</c:v>
                </c:pt>
                <c:pt idx="11" formatCode="General_)">
                  <c:v>1971</c:v>
                </c:pt>
                <c:pt idx="12" formatCode="General_)">
                  <c:v>1972</c:v>
                </c:pt>
                <c:pt idx="13" formatCode="General_)">
                  <c:v>1973</c:v>
                </c:pt>
                <c:pt idx="14" formatCode="General_)">
                  <c:v>1974</c:v>
                </c:pt>
                <c:pt idx="15" formatCode="General_)">
                  <c:v>1975</c:v>
                </c:pt>
                <c:pt idx="16" formatCode="General_)">
                  <c:v>1976</c:v>
                </c:pt>
                <c:pt idx="17" formatCode="General_)">
                  <c:v>1977</c:v>
                </c:pt>
                <c:pt idx="18" formatCode="General_)">
                  <c:v>1978</c:v>
                </c:pt>
                <c:pt idx="19" formatCode="General_)">
                  <c:v>1979</c:v>
                </c:pt>
                <c:pt idx="20" formatCode="General_)">
                  <c:v>1980</c:v>
                </c:pt>
                <c:pt idx="21" formatCode="General_)">
                  <c:v>1981</c:v>
                </c:pt>
                <c:pt idx="22" formatCode="General_)">
                  <c:v>1982</c:v>
                </c:pt>
                <c:pt idx="23" formatCode="General_)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'Gem. opp. per bedrijf (appel)'!$N$3:$N$67</c:f>
              <c:numCache>
                <c:formatCode>#,##0.0;[Red]"-"#,##0.0</c:formatCode>
                <c:ptCount val="65"/>
                <c:pt idx="7">
                  <c:v>1.4349177298724154</c:v>
                </c:pt>
                <c:pt idx="8">
                  <c:v>1.8011075158946415</c:v>
                </c:pt>
                <c:pt idx="9">
                  <c:v>1.8955739274770171</c:v>
                </c:pt>
                <c:pt idx="10">
                  <c:v>2.03311448850486</c:v>
                </c:pt>
                <c:pt idx="11">
                  <c:v>2.4192455487375515</c:v>
                </c:pt>
                <c:pt idx="12">
                  <c:v>2.5454302506098911</c:v>
                </c:pt>
                <c:pt idx="13">
                  <c:v>2.7350820895522396</c:v>
                </c:pt>
                <c:pt idx="14">
                  <c:v>2.9149089216859458</c:v>
                </c:pt>
                <c:pt idx="15">
                  <c:v>3.0147335811648084</c:v>
                </c:pt>
                <c:pt idx="16">
                  <c:v>3.1886626184834133</c:v>
                </c:pt>
                <c:pt idx="17">
                  <c:v>3.2183226324237562</c:v>
                </c:pt>
                <c:pt idx="18">
                  <c:v>3.3219567041449904</c:v>
                </c:pt>
                <c:pt idx="19">
                  <c:v>3.4227014978601993</c:v>
                </c:pt>
                <c:pt idx="20">
                  <c:v>3.3775078492935635</c:v>
                </c:pt>
                <c:pt idx="21">
                  <c:v>3.3765501551189248</c:v>
                </c:pt>
                <c:pt idx="22">
                  <c:v>3.4310000000000005</c:v>
                </c:pt>
                <c:pt idx="23">
                  <c:v>3.4842160970231535</c:v>
                </c:pt>
                <c:pt idx="24">
                  <c:v>3.5775913734392737</c:v>
                </c:pt>
                <c:pt idx="25">
                  <c:v>3.651827351630307</c:v>
                </c:pt>
                <c:pt idx="26">
                  <c:v>3.7143669314796424</c:v>
                </c:pt>
                <c:pt idx="27">
                  <c:v>3.9560183006535947</c:v>
                </c:pt>
                <c:pt idx="28">
                  <c:v>4.200051841746248</c:v>
                </c:pt>
                <c:pt idx="29">
                  <c:v>4.3974044321329639</c:v>
                </c:pt>
                <c:pt idx="30">
                  <c:v>4.6327079193868865</c:v>
                </c:pt>
                <c:pt idx="31">
                  <c:v>4.8314149855907775</c:v>
                </c:pt>
                <c:pt idx="32">
                  <c:v>4.9629047340736419</c:v>
                </c:pt>
                <c:pt idx="33">
                  <c:v>5.0630243902439025</c:v>
                </c:pt>
                <c:pt idx="34">
                  <c:v>5.1549546449796679</c:v>
                </c:pt>
                <c:pt idx="35">
                  <c:v>5.183924093527617</c:v>
                </c:pt>
                <c:pt idx="37">
                  <c:v>5.4368754473872576</c:v>
                </c:pt>
                <c:pt idx="38">
                  <c:v>5.5975867327487601</c:v>
                </c:pt>
                <c:pt idx="39">
                  <c:v>5.6538047808764933</c:v>
                </c:pt>
                <c:pt idx="40">
                  <c:v>5.6039415102575294</c:v>
                </c:pt>
                <c:pt idx="41">
                  <c:v>5.6119827586206901</c:v>
                </c:pt>
                <c:pt idx="42">
                  <c:v>5.5718444666001989</c:v>
                </c:pt>
                <c:pt idx="43">
                  <c:v>5.5776327193932822</c:v>
                </c:pt>
                <c:pt idx="44">
                  <c:v>5.6417669795692973</c:v>
                </c:pt>
                <c:pt idx="45">
                  <c:v>5.6349594907407399</c:v>
                </c:pt>
                <c:pt idx="46">
                  <c:v>5.7882082324455206</c:v>
                </c:pt>
                <c:pt idx="47">
                  <c:v>5.786551511412708</c:v>
                </c:pt>
                <c:pt idx="48">
                  <c:v>5.7597213622291026</c:v>
                </c:pt>
                <c:pt idx="49">
                  <c:v>5.6247874306839183</c:v>
                </c:pt>
                <c:pt idx="50">
                  <c:v>5.607706718346253</c:v>
                </c:pt>
                <c:pt idx="51">
                  <c:v>5.5660740740740744</c:v>
                </c:pt>
                <c:pt idx="52">
                  <c:v>5.7733500717360107</c:v>
                </c:pt>
                <c:pt idx="53">
                  <c:v>5.8088023512123437</c:v>
                </c:pt>
                <c:pt idx="54">
                  <c:v>5.9689353612167313</c:v>
                </c:pt>
                <c:pt idx="55">
                  <c:v>6.5177530017152661</c:v>
                </c:pt>
                <c:pt idx="56">
                  <c:v>6.7727214022140219</c:v>
                </c:pt>
                <c:pt idx="57">
                  <c:v>6.5780227057710494</c:v>
                </c:pt>
                <c:pt idx="58">
                  <c:v>6.5064201183431942</c:v>
                </c:pt>
                <c:pt idx="59">
                  <c:v>6.426926926926928</c:v>
                </c:pt>
                <c:pt idx="60">
                  <c:v>6.4374372384937244</c:v>
                </c:pt>
                <c:pt idx="61">
                  <c:v>6.4285683530678144</c:v>
                </c:pt>
                <c:pt idx="62">
                  <c:v>6.4523471615720522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A-49A4-B372-02B839F16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704031"/>
        <c:axId val="1268705279"/>
      </c:lineChart>
      <c:catAx>
        <c:axId val="1268704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8705279"/>
        <c:crosses val="autoZero"/>
        <c:auto val="1"/>
        <c:lblAlgn val="ctr"/>
        <c:lblOffset val="100"/>
        <c:noMultiLvlLbl val="0"/>
      </c:catAx>
      <c:valAx>
        <c:axId val="1268705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&quot;-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8704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Gemiddelde oppervlakte peren per bedrijf met peren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'Gem. opp. per bedrijf (peer)'!$N$2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'Gem. opp. per bedrijf (peer)'!$A$3:$A$67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 formatCode="General_)">
                  <c:v>1967</c:v>
                </c:pt>
                <c:pt idx="8" formatCode="General_)">
                  <c:v>1968</c:v>
                </c:pt>
                <c:pt idx="9" formatCode="General_)">
                  <c:v>1969</c:v>
                </c:pt>
                <c:pt idx="10" formatCode="General_)">
                  <c:v>1970</c:v>
                </c:pt>
                <c:pt idx="11" formatCode="General_)">
                  <c:v>1971</c:v>
                </c:pt>
                <c:pt idx="12" formatCode="General_)">
                  <c:v>1972</c:v>
                </c:pt>
                <c:pt idx="13" formatCode="General_)">
                  <c:v>1973</c:v>
                </c:pt>
                <c:pt idx="14" formatCode="General_)">
                  <c:v>1974</c:v>
                </c:pt>
                <c:pt idx="15" formatCode="General_)">
                  <c:v>1975</c:v>
                </c:pt>
                <c:pt idx="16" formatCode="General_)">
                  <c:v>1976</c:v>
                </c:pt>
                <c:pt idx="17" formatCode="General_)">
                  <c:v>1977</c:v>
                </c:pt>
                <c:pt idx="18" formatCode="General_)">
                  <c:v>1978</c:v>
                </c:pt>
                <c:pt idx="19" formatCode="General_)">
                  <c:v>1979</c:v>
                </c:pt>
                <c:pt idx="20" formatCode="General_)">
                  <c:v>1980</c:v>
                </c:pt>
                <c:pt idx="21" formatCode="General_)">
                  <c:v>1981</c:v>
                </c:pt>
                <c:pt idx="22" formatCode="General_)">
                  <c:v>1982</c:v>
                </c:pt>
                <c:pt idx="23" formatCode="General_)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'Gem. opp. per bedrijf (peer)'!$N$3:$N$67</c:f>
              <c:numCache>
                <c:formatCode>#,##0.0;[Red]"-"#,##0.0</c:formatCode>
                <c:ptCount val="65"/>
                <c:pt idx="7">
                  <c:v>0.67678866116582381</c:v>
                </c:pt>
                <c:pt idx="8">
                  <c:v>0.73935452722275874</c:v>
                </c:pt>
                <c:pt idx="9">
                  <c:v>0.78955158462575858</c:v>
                </c:pt>
                <c:pt idx="10">
                  <c:v>0.85638672467874133</c:v>
                </c:pt>
                <c:pt idx="11">
                  <c:v>0.99392592592592588</c:v>
                </c:pt>
                <c:pt idx="12">
                  <c:v>1.0478705094932386</c:v>
                </c:pt>
                <c:pt idx="13">
                  <c:v>1.1032897770945427</c:v>
                </c:pt>
                <c:pt idx="14">
                  <c:v>1.1430279652844744</c:v>
                </c:pt>
                <c:pt idx="15">
                  <c:v>1.1868355296936506</c:v>
                </c:pt>
                <c:pt idx="16">
                  <c:v>1.2227217630853995</c:v>
                </c:pt>
                <c:pt idx="17">
                  <c:v>1.2231912020065598</c:v>
                </c:pt>
                <c:pt idx="18">
                  <c:v>1.2440660453808754</c:v>
                </c:pt>
                <c:pt idx="19">
                  <c:v>1.2890230134607035</c:v>
                </c:pt>
                <c:pt idx="20">
                  <c:v>1.331059341678257</c:v>
                </c:pt>
                <c:pt idx="21">
                  <c:v>1.3691650438169425</c:v>
                </c:pt>
                <c:pt idx="22">
                  <c:v>1.3944703230653643</c:v>
                </c:pt>
                <c:pt idx="23">
                  <c:v>1.4264529262086512</c:v>
                </c:pt>
                <c:pt idx="24">
                  <c:v>1.4715301268498941</c:v>
                </c:pt>
                <c:pt idx="25">
                  <c:v>1.5269289409202287</c:v>
                </c:pt>
                <c:pt idx="26">
                  <c:v>1.4933421052631581</c:v>
                </c:pt>
                <c:pt idx="27">
                  <c:v>1.5685636197995745</c:v>
                </c:pt>
                <c:pt idx="28">
                  <c:v>1.6574167474943424</c:v>
                </c:pt>
                <c:pt idx="29">
                  <c:v>1.6761720573524508</c:v>
                </c:pt>
                <c:pt idx="30">
                  <c:v>1.7520561067396512</c:v>
                </c:pt>
                <c:pt idx="31">
                  <c:v>1.8127965811965809</c:v>
                </c:pt>
                <c:pt idx="32">
                  <c:v>1.8286535859269282</c:v>
                </c:pt>
                <c:pt idx="33">
                  <c:v>1.9587635726795098</c:v>
                </c:pt>
                <c:pt idx="34">
                  <c:v>2.0391462113127004</c:v>
                </c:pt>
                <c:pt idx="35">
                  <c:v>2.1604809104258442</c:v>
                </c:pt>
                <c:pt idx="37">
                  <c:v>2.3602506854680767</c:v>
                </c:pt>
                <c:pt idx="38">
                  <c:v>2.4429247223364867</c:v>
                </c:pt>
                <c:pt idx="39">
                  <c:v>2.5378119730185498</c:v>
                </c:pt>
                <c:pt idx="40">
                  <c:v>2.6870714285714281</c:v>
                </c:pt>
                <c:pt idx="41">
                  <c:v>2.9254846449136283</c:v>
                </c:pt>
                <c:pt idx="42">
                  <c:v>3.1148818897637787</c:v>
                </c:pt>
                <c:pt idx="43">
                  <c:v>3.3560063058328957</c:v>
                </c:pt>
                <c:pt idx="44">
                  <c:v>3.5021305285868394</c:v>
                </c:pt>
                <c:pt idx="45">
                  <c:v>3.7366443327749859</c:v>
                </c:pt>
                <c:pt idx="46">
                  <c:v>3.9622578796561614</c:v>
                </c:pt>
                <c:pt idx="47">
                  <c:v>4.2769167643610784</c:v>
                </c:pt>
                <c:pt idx="48">
                  <c:v>4.3640747227086978</c:v>
                </c:pt>
                <c:pt idx="49">
                  <c:v>4.521536231884058</c:v>
                </c:pt>
                <c:pt idx="50">
                  <c:v>4.8506003638568833</c:v>
                </c:pt>
                <c:pt idx="51">
                  <c:v>5.076256188118812</c:v>
                </c:pt>
                <c:pt idx="52">
                  <c:v>5.3284735812133075</c:v>
                </c:pt>
                <c:pt idx="53">
                  <c:v>5.6465295288652948</c:v>
                </c:pt>
                <c:pt idx="54">
                  <c:v>5.8842407660738711</c:v>
                </c:pt>
                <c:pt idx="55">
                  <c:v>6.749934210526316</c:v>
                </c:pt>
                <c:pt idx="56">
                  <c:v>7.2533461243284734</c:v>
                </c:pt>
                <c:pt idx="57">
                  <c:v>7.6105000000000018</c:v>
                </c:pt>
                <c:pt idx="58">
                  <c:v>7.9567677573822824</c:v>
                </c:pt>
                <c:pt idx="59">
                  <c:v>8.1469305331179314</c:v>
                </c:pt>
                <c:pt idx="60">
                  <c:v>8.2789321192052974</c:v>
                </c:pt>
                <c:pt idx="61">
                  <c:v>8.5348151260504199</c:v>
                </c:pt>
                <c:pt idx="62">
                  <c:v>8.6725728987993129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6-432D-898E-BE1375911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704031"/>
        <c:axId val="1268705279"/>
      </c:lineChart>
      <c:catAx>
        <c:axId val="1268704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8705279"/>
        <c:crosses val="autoZero"/>
        <c:auto val="1"/>
        <c:lblAlgn val="ctr"/>
        <c:lblOffset val="100"/>
        <c:noMultiLvlLbl val="0"/>
      </c:catAx>
      <c:valAx>
        <c:axId val="1268705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&quot;-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8704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Gemiddelde oppervlakte kersen (zoete en zure) per bedrijf met kersen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'Gem. opp. per bedrijf (kers)'!$N$2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'Gem. opp. per bedrijf (kers)'!$A$3:$A$67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 formatCode="General_)">
                  <c:v>1967</c:v>
                </c:pt>
                <c:pt idx="8" formatCode="General_)">
                  <c:v>1968</c:v>
                </c:pt>
                <c:pt idx="9" formatCode="General_)">
                  <c:v>1969</c:v>
                </c:pt>
                <c:pt idx="10" formatCode="General_)">
                  <c:v>1970</c:v>
                </c:pt>
                <c:pt idx="11" formatCode="General_)">
                  <c:v>1971</c:v>
                </c:pt>
                <c:pt idx="12" formatCode="General_)">
                  <c:v>1972</c:v>
                </c:pt>
                <c:pt idx="13" formatCode="General_)">
                  <c:v>1973</c:v>
                </c:pt>
                <c:pt idx="14" formatCode="General_)">
                  <c:v>1974</c:v>
                </c:pt>
                <c:pt idx="15" formatCode="General_)">
                  <c:v>1975</c:v>
                </c:pt>
                <c:pt idx="16" formatCode="General_)">
                  <c:v>1976</c:v>
                </c:pt>
                <c:pt idx="17" formatCode="General_)">
                  <c:v>1977</c:v>
                </c:pt>
                <c:pt idx="18" formatCode="General_)">
                  <c:v>1978</c:v>
                </c:pt>
                <c:pt idx="19" formatCode="General_)">
                  <c:v>1979</c:v>
                </c:pt>
                <c:pt idx="20" formatCode="General_)">
                  <c:v>1980</c:v>
                </c:pt>
                <c:pt idx="21" formatCode="General_)">
                  <c:v>1981</c:v>
                </c:pt>
                <c:pt idx="22" formatCode="General_)">
                  <c:v>1982</c:v>
                </c:pt>
                <c:pt idx="23" formatCode="General_)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'Gem. opp. per bedrijf (kers)'!$N$3:$N$67</c:f>
              <c:numCache>
                <c:formatCode>#,##0.0;[Red]"-"#,##0.0</c:formatCode>
                <c:ptCount val="65"/>
                <c:pt idx="7">
                  <c:v>0.446512628624883</c:v>
                </c:pt>
                <c:pt idx="8">
                  <c:v>0.46723743799870615</c:v>
                </c:pt>
                <c:pt idx="9">
                  <c:v>0.48135161135161136</c:v>
                </c:pt>
                <c:pt idx="10">
                  <c:v>0.49471565827057912</c:v>
                </c:pt>
                <c:pt idx="11">
                  <c:v>0.54292215944758315</c:v>
                </c:pt>
                <c:pt idx="12">
                  <c:v>0.55425860857343645</c:v>
                </c:pt>
                <c:pt idx="13">
                  <c:v>0.55972791798107258</c:v>
                </c:pt>
                <c:pt idx="14">
                  <c:v>0.56983627746660925</c:v>
                </c:pt>
                <c:pt idx="16">
                  <c:v>0.63732079905992955</c:v>
                </c:pt>
                <c:pt idx="17">
                  <c:v>0.62826666666666664</c:v>
                </c:pt>
                <c:pt idx="18">
                  <c:v>0.62127500000000002</c:v>
                </c:pt>
                <c:pt idx="19">
                  <c:v>0.62465372168284794</c:v>
                </c:pt>
                <c:pt idx="20">
                  <c:v>0.65321453050034273</c:v>
                </c:pt>
                <c:pt idx="21">
                  <c:v>0.67720259552992068</c:v>
                </c:pt>
                <c:pt idx="22">
                  <c:v>0.67401938851603282</c:v>
                </c:pt>
                <c:pt idx="23">
                  <c:v>0.66848484848484846</c:v>
                </c:pt>
                <c:pt idx="25">
                  <c:v>0.74463114754098358</c:v>
                </c:pt>
                <c:pt idx="57">
                  <c:v>2.1483641160949869</c:v>
                </c:pt>
                <c:pt idx="58">
                  <c:v>2.1037765957446806</c:v>
                </c:pt>
                <c:pt idx="59">
                  <c:v>2.0870588235294116</c:v>
                </c:pt>
                <c:pt idx="60">
                  <c:v>2.0937234042553192</c:v>
                </c:pt>
                <c:pt idx="61">
                  <c:v>2.0669251336898395</c:v>
                </c:pt>
                <c:pt idx="62">
                  <c:v>2.1249579831932772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D-408C-A530-0E4384D93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704031"/>
        <c:axId val="1268705279"/>
      </c:lineChart>
      <c:catAx>
        <c:axId val="1268704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8705279"/>
        <c:crosses val="autoZero"/>
        <c:auto val="1"/>
        <c:lblAlgn val="ctr"/>
        <c:lblOffset val="100"/>
        <c:noMultiLvlLbl val="0"/>
      </c:catAx>
      <c:valAx>
        <c:axId val="1268705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&quot;-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8704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Gemiddelde oppervlakte pruimen per bedrijf met pruimen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'Gem. opp. per bedrijf (pruim)'!$N$2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'Gem. opp. per bedrijf (pruim)'!$A$3:$A$67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 formatCode="General_)">
                  <c:v>1967</c:v>
                </c:pt>
                <c:pt idx="8" formatCode="General_)">
                  <c:v>1968</c:v>
                </c:pt>
                <c:pt idx="9" formatCode="General_)">
                  <c:v>1969</c:v>
                </c:pt>
                <c:pt idx="10" formatCode="General_)">
                  <c:v>1970</c:v>
                </c:pt>
                <c:pt idx="11" formatCode="General_)">
                  <c:v>1971</c:v>
                </c:pt>
                <c:pt idx="12" formatCode="General_)">
                  <c:v>1972</c:v>
                </c:pt>
                <c:pt idx="13" formatCode="General_)">
                  <c:v>1973</c:v>
                </c:pt>
                <c:pt idx="14" formatCode="General_)">
                  <c:v>1974</c:v>
                </c:pt>
                <c:pt idx="15" formatCode="General_)">
                  <c:v>1975</c:v>
                </c:pt>
                <c:pt idx="16" formatCode="General_)">
                  <c:v>1976</c:v>
                </c:pt>
                <c:pt idx="17" formatCode="General_)">
                  <c:v>1977</c:v>
                </c:pt>
                <c:pt idx="18" formatCode="General_)">
                  <c:v>1978</c:v>
                </c:pt>
                <c:pt idx="19" formatCode="General_)">
                  <c:v>1979</c:v>
                </c:pt>
                <c:pt idx="20" formatCode="General_)">
                  <c:v>1980</c:v>
                </c:pt>
                <c:pt idx="21" formatCode="General_)">
                  <c:v>1981</c:v>
                </c:pt>
                <c:pt idx="22" formatCode="General_)">
                  <c:v>1982</c:v>
                </c:pt>
                <c:pt idx="23" formatCode="General_)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'Gem. opp. per bedrijf (pruim)'!$N$3:$N$67</c:f>
              <c:numCache>
                <c:formatCode>#,##0.0;[Red]"-"#,##0.0</c:formatCode>
                <c:ptCount val="65"/>
                <c:pt idx="7">
                  <c:v>0.2531948443713149</c:v>
                </c:pt>
                <c:pt idx="8">
                  <c:v>0.26544040652910378</c:v>
                </c:pt>
                <c:pt idx="9">
                  <c:v>0.27120871637725569</c:v>
                </c:pt>
                <c:pt idx="10">
                  <c:v>0.28185384615384618</c:v>
                </c:pt>
                <c:pt idx="11">
                  <c:v>0.31696962151394426</c:v>
                </c:pt>
                <c:pt idx="12">
                  <c:v>0.32479448350459705</c:v>
                </c:pt>
                <c:pt idx="13">
                  <c:v>0.33271246668640803</c:v>
                </c:pt>
                <c:pt idx="14">
                  <c:v>0.33921254998462008</c:v>
                </c:pt>
                <c:pt idx="16">
                  <c:v>0.36162853819309809</c:v>
                </c:pt>
                <c:pt idx="17">
                  <c:v>0.36268566840626254</c:v>
                </c:pt>
                <c:pt idx="18">
                  <c:v>0.3656630525437865</c:v>
                </c:pt>
                <c:pt idx="19">
                  <c:v>0.36684210526315791</c:v>
                </c:pt>
                <c:pt idx="20">
                  <c:v>0.37466730493058875</c:v>
                </c:pt>
                <c:pt idx="21">
                  <c:v>0.3854345703125</c:v>
                </c:pt>
                <c:pt idx="22">
                  <c:v>0.38790778383738228</c:v>
                </c:pt>
                <c:pt idx="23">
                  <c:v>0.38839762611275963</c:v>
                </c:pt>
                <c:pt idx="25">
                  <c:v>0.41505928853754942</c:v>
                </c:pt>
                <c:pt idx="46">
                  <c:v>0.59360730593607303</c:v>
                </c:pt>
                <c:pt idx="47">
                  <c:v>0.55440000000000011</c:v>
                </c:pt>
                <c:pt idx="48">
                  <c:v>0.53909465020576131</c:v>
                </c:pt>
                <c:pt idx="49">
                  <c:v>0.53551526717557241</c:v>
                </c:pt>
                <c:pt idx="50">
                  <c:v>0.55893081761006291</c:v>
                </c:pt>
                <c:pt idx="51">
                  <c:v>0.55863043478260876</c:v>
                </c:pt>
                <c:pt idx="52">
                  <c:v>0.55804597701149428</c:v>
                </c:pt>
                <c:pt idx="53">
                  <c:v>0.56475409836065571</c:v>
                </c:pt>
                <c:pt idx="54">
                  <c:v>0.57496503496503493</c:v>
                </c:pt>
                <c:pt idx="55">
                  <c:v>0.7570760233918129</c:v>
                </c:pt>
                <c:pt idx="56">
                  <c:v>0.84725752508361196</c:v>
                </c:pt>
                <c:pt idx="57">
                  <c:v>0.88402730375426619</c:v>
                </c:pt>
                <c:pt idx="58">
                  <c:v>0.90280276816608984</c:v>
                </c:pt>
                <c:pt idx="59">
                  <c:v>0.96000000000000019</c:v>
                </c:pt>
                <c:pt idx="60">
                  <c:v>0.97345195729537348</c:v>
                </c:pt>
                <c:pt idx="61">
                  <c:v>0.97505617977528103</c:v>
                </c:pt>
                <c:pt idx="62">
                  <c:v>0.99813953488372087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5-4AD8-A9F5-F9D86F204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704031"/>
        <c:axId val="1268705279"/>
      </c:lineChart>
      <c:catAx>
        <c:axId val="1268704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8705279"/>
        <c:crosses val="autoZero"/>
        <c:auto val="1"/>
        <c:lblAlgn val="ctr"/>
        <c:lblOffset val="100"/>
        <c:noMultiLvlLbl val="0"/>
      </c:catAx>
      <c:valAx>
        <c:axId val="1268705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&quot;-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8704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Aantal bedrijven met pit- en steenvruchten in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'Nederland (totaal)'!$A$75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'Nederland (totaal)'!$B$2:$M$2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'Nederland (totaal)'!$B$75:$M$75</c:f>
              <c:numCache>
                <c:formatCode>#,##0;[Red]"-"#,##0</c:formatCode>
                <c:ptCount val="12"/>
                <c:pt idx="0">
                  <c:v>19</c:v>
                </c:pt>
                <c:pt idx="1">
                  <c:v>12</c:v>
                </c:pt>
                <c:pt idx="2">
                  <c:v>14</c:v>
                </c:pt>
                <c:pt idx="3">
                  <c:v>53</c:v>
                </c:pt>
                <c:pt idx="4">
                  <c:v>72</c:v>
                </c:pt>
                <c:pt idx="5">
                  <c:v>717</c:v>
                </c:pt>
                <c:pt idx="6">
                  <c:v>290</c:v>
                </c:pt>
                <c:pt idx="7">
                  <c:v>101</c:v>
                </c:pt>
                <c:pt idx="8">
                  <c:v>109</c:v>
                </c:pt>
                <c:pt idx="9">
                  <c:v>338</c:v>
                </c:pt>
                <c:pt idx="10">
                  <c:v>185</c:v>
                </c:pt>
                <c:pt idx="11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B3-48A9-8EFB-532D7FB48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4729071"/>
        <c:axId val="954738639"/>
      </c:barChart>
      <c:catAx>
        <c:axId val="954729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54738639"/>
        <c:crosses val="autoZero"/>
        <c:auto val="1"/>
        <c:lblAlgn val="ctr"/>
        <c:lblOffset val="100"/>
        <c:noMultiLvlLbl val="0"/>
      </c:catAx>
      <c:valAx>
        <c:axId val="954738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54729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Aantal</a:t>
            </a:r>
            <a:r>
              <a:rPr lang="en-US" baseline="0"/>
              <a:t> b</a:t>
            </a:r>
            <a:r>
              <a:rPr lang="en-US"/>
              <a:t>edrijven met appels in Nederland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Appels!$N$2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 formatCode="General_)">
                  <c:v>1967</c:v>
                </c:pt>
                <c:pt idx="8" formatCode="General_)">
                  <c:v>1968</c:v>
                </c:pt>
                <c:pt idx="9" formatCode="General_)">
                  <c:v>1969</c:v>
                </c:pt>
                <c:pt idx="10" formatCode="General_)">
                  <c:v>1970</c:v>
                </c:pt>
                <c:pt idx="11" formatCode="General_)">
                  <c:v>1971</c:v>
                </c:pt>
                <c:pt idx="12" formatCode="General_)">
                  <c:v>1972</c:v>
                </c:pt>
                <c:pt idx="13" formatCode="General_)">
                  <c:v>1973</c:v>
                </c:pt>
                <c:pt idx="14" formatCode="General_)">
                  <c:v>1974</c:v>
                </c:pt>
                <c:pt idx="15" formatCode="General_)">
                  <c:v>1975</c:v>
                </c:pt>
                <c:pt idx="16" formatCode="General_)">
                  <c:v>1976</c:v>
                </c:pt>
                <c:pt idx="17" formatCode="General_)">
                  <c:v>1977</c:v>
                </c:pt>
                <c:pt idx="18" formatCode="General_)">
                  <c:v>1978</c:v>
                </c:pt>
                <c:pt idx="19" formatCode="General_)">
                  <c:v>1979</c:v>
                </c:pt>
                <c:pt idx="20" formatCode="General_)">
                  <c:v>1980</c:v>
                </c:pt>
                <c:pt idx="21" formatCode="General_)">
                  <c:v>1981</c:v>
                </c:pt>
                <c:pt idx="22" formatCode="General_)">
                  <c:v>1982</c:v>
                </c:pt>
                <c:pt idx="23" formatCode="General_)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Appels!$N$3:$N$67</c:f>
              <c:numCache>
                <c:formatCode>#,##0;[Red]"-"#,##0</c:formatCode>
                <c:ptCount val="65"/>
                <c:pt idx="7">
                  <c:v>22730</c:v>
                </c:pt>
                <c:pt idx="8">
                  <c:v>17616</c:v>
                </c:pt>
                <c:pt idx="9">
                  <c:v>15664</c:v>
                </c:pt>
                <c:pt idx="10">
                  <c:v>12962</c:v>
                </c:pt>
                <c:pt idx="11">
                  <c:v>9941</c:v>
                </c:pt>
                <c:pt idx="12">
                  <c:v>9018</c:v>
                </c:pt>
                <c:pt idx="13">
                  <c:v>8040</c:v>
                </c:pt>
                <c:pt idx="14">
                  <c:v>7521</c:v>
                </c:pt>
                <c:pt idx="15">
                  <c:v>7263</c:v>
                </c:pt>
                <c:pt idx="16">
                  <c:v>6752</c:v>
                </c:pt>
                <c:pt idx="17">
                  <c:v>6230</c:v>
                </c:pt>
                <c:pt idx="18">
                  <c:v>5959</c:v>
                </c:pt>
                <c:pt idx="19">
                  <c:v>5608</c:v>
                </c:pt>
                <c:pt idx="20">
                  <c:v>5096</c:v>
                </c:pt>
                <c:pt idx="21">
                  <c:v>4835</c:v>
                </c:pt>
                <c:pt idx="22">
                  <c:v>4660</c:v>
                </c:pt>
                <c:pt idx="23">
                  <c:v>4535</c:v>
                </c:pt>
                <c:pt idx="24">
                  <c:v>4405</c:v>
                </c:pt>
                <c:pt idx="25">
                  <c:v>4263</c:v>
                </c:pt>
                <c:pt idx="26">
                  <c:v>4028</c:v>
                </c:pt>
                <c:pt idx="27">
                  <c:v>3825</c:v>
                </c:pt>
                <c:pt idx="28">
                  <c:v>3665</c:v>
                </c:pt>
                <c:pt idx="29">
                  <c:v>3610</c:v>
                </c:pt>
                <c:pt idx="30">
                  <c:v>3523</c:v>
                </c:pt>
                <c:pt idx="31">
                  <c:v>3470</c:v>
                </c:pt>
                <c:pt idx="32">
                  <c:v>3422</c:v>
                </c:pt>
                <c:pt idx="33">
                  <c:v>3280</c:v>
                </c:pt>
                <c:pt idx="34">
                  <c:v>3197</c:v>
                </c:pt>
                <c:pt idx="35">
                  <c:v>2951</c:v>
                </c:pt>
                <c:pt idx="37">
                  <c:v>2794</c:v>
                </c:pt>
                <c:pt idx="38">
                  <c:v>2623</c:v>
                </c:pt>
                <c:pt idx="39">
                  <c:v>2510</c:v>
                </c:pt>
                <c:pt idx="40">
                  <c:v>2291</c:v>
                </c:pt>
                <c:pt idx="41">
                  <c:v>2088</c:v>
                </c:pt>
                <c:pt idx="42">
                  <c:v>2006</c:v>
                </c:pt>
                <c:pt idx="43">
                  <c:v>1846</c:v>
                </c:pt>
                <c:pt idx="44">
                  <c:v>1811</c:v>
                </c:pt>
                <c:pt idx="45">
                  <c:v>1728</c:v>
                </c:pt>
                <c:pt idx="46">
                  <c:v>1652</c:v>
                </c:pt>
                <c:pt idx="47">
                  <c:v>1621</c:v>
                </c:pt>
                <c:pt idx="48">
                  <c:v>1615</c:v>
                </c:pt>
                <c:pt idx="49">
                  <c:v>1623</c:v>
                </c:pt>
                <c:pt idx="50">
                  <c:v>1548</c:v>
                </c:pt>
                <c:pt idx="51">
                  <c:v>1485</c:v>
                </c:pt>
                <c:pt idx="52">
                  <c:v>1394</c:v>
                </c:pt>
                <c:pt idx="53">
                  <c:v>1361</c:v>
                </c:pt>
                <c:pt idx="54">
                  <c:v>1315</c:v>
                </c:pt>
                <c:pt idx="55">
                  <c:v>1166</c:v>
                </c:pt>
                <c:pt idx="56">
                  <c:v>1084</c:v>
                </c:pt>
                <c:pt idx="57">
                  <c:v>1057</c:v>
                </c:pt>
                <c:pt idx="58">
                  <c:v>1014</c:v>
                </c:pt>
                <c:pt idx="59">
                  <c:v>999</c:v>
                </c:pt>
                <c:pt idx="60">
                  <c:v>956</c:v>
                </c:pt>
                <c:pt idx="61">
                  <c:v>929</c:v>
                </c:pt>
                <c:pt idx="62">
                  <c:v>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E-4A12-9F6E-D1C34A526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698671"/>
        <c:axId val="1163690767"/>
      </c:lineChart>
      <c:catAx>
        <c:axId val="1163698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690767"/>
        <c:crosses val="autoZero"/>
        <c:auto val="1"/>
        <c:lblAlgn val="ctr"/>
        <c:lblOffset val="100"/>
        <c:noMultiLvlLbl val="0"/>
      </c:catAx>
      <c:valAx>
        <c:axId val="1163690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698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Aantal bedrijven met appels naar provincie in 1967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Appels!$A$10</c:f>
              <c:strCache>
                <c:ptCount val="1"/>
                <c:pt idx="0">
                  <c:v>1967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Appels!$B$2:$M$2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Appels!$B$10:$M$10</c:f>
              <c:numCache>
                <c:formatCode>#,##0;[Red]"-"#,##0</c:formatCode>
                <c:ptCount val="12"/>
                <c:pt idx="0">
                  <c:v>192</c:v>
                </c:pt>
                <c:pt idx="1">
                  <c:v>125</c:v>
                </c:pt>
                <c:pt idx="2">
                  <c:v>28</c:v>
                </c:pt>
                <c:pt idx="3">
                  <c:v>258</c:v>
                </c:pt>
                <c:pt idx="4">
                  <c:v>196</c:v>
                </c:pt>
                <c:pt idx="5">
                  <c:v>9386</c:v>
                </c:pt>
                <c:pt idx="6">
                  <c:v>1912</c:v>
                </c:pt>
                <c:pt idx="7">
                  <c:v>933</c:v>
                </c:pt>
                <c:pt idx="8">
                  <c:v>3008</c:v>
                </c:pt>
                <c:pt idx="9">
                  <c:v>1840</c:v>
                </c:pt>
                <c:pt idx="10">
                  <c:v>1953</c:v>
                </c:pt>
                <c:pt idx="11">
                  <c:v>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3-4658-B96B-39875BDF1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5946127"/>
        <c:axId val="1135945711"/>
      </c:barChart>
      <c:catAx>
        <c:axId val="113594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35945711"/>
        <c:crosses val="autoZero"/>
        <c:auto val="1"/>
        <c:lblAlgn val="ctr"/>
        <c:lblOffset val="100"/>
        <c:noMultiLvlLbl val="0"/>
      </c:catAx>
      <c:valAx>
        <c:axId val="1135945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359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Aantal bedrijven met appels</a:t>
            </a:r>
            <a:r>
              <a:rPr lang="en-US" baseline="0"/>
              <a:t> naar provincie in </a:t>
            </a:r>
            <a:r>
              <a:rPr lang="en-US"/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Appels!$A$65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Appels!$B$2:$M$2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Appels!$B$65:$M$65</c:f>
              <c:numCache>
                <c:formatCode>#,##0;[Red]"-"#,##0</c:formatCode>
                <c:ptCount val="12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3">
                  <c:v>14</c:v>
                </c:pt>
                <c:pt idx="4">
                  <c:v>53</c:v>
                </c:pt>
                <c:pt idx="5">
                  <c:v>302</c:v>
                </c:pt>
                <c:pt idx="6">
                  <c:v>115</c:v>
                </c:pt>
                <c:pt idx="7">
                  <c:v>40</c:v>
                </c:pt>
                <c:pt idx="8">
                  <c:v>35</c:v>
                </c:pt>
                <c:pt idx="9">
                  <c:v>167</c:v>
                </c:pt>
                <c:pt idx="10">
                  <c:v>71</c:v>
                </c:pt>
                <c:pt idx="11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5-464A-ACCD-C4FA41315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8003935"/>
        <c:axId val="1078004767"/>
      </c:barChart>
      <c:catAx>
        <c:axId val="1078003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8004767"/>
        <c:crosses val="autoZero"/>
        <c:auto val="1"/>
        <c:lblAlgn val="ctr"/>
        <c:lblOffset val="100"/>
        <c:noMultiLvlLbl val="0"/>
      </c:catAx>
      <c:valAx>
        <c:axId val="1078004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8003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Aantal bedrijven met peren in Nederland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Peren!$N$2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Peren!$A$3:$A$67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 formatCode="General_)">
                  <c:v>1967</c:v>
                </c:pt>
                <c:pt idx="8" formatCode="General_)">
                  <c:v>1968</c:v>
                </c:pt>
                <c:pt idx="9" formatCode="General_)">
                  <c:v>1969</c:v>
                </c:pt>
                <c:pt idx="10" formatCode="General_)">
                  <c:v>1970</c:v>
                </c:pt>
                <c:pt idx="11" formatCode="General_)">
                  <c:v>1971</c:v>
                </c:pt>
                <c:pt idx="12" formatCode="General_)">
                  <c:v>1972</c:v>
                </c:pt>
                <c:pt idx="13" formatCode="General_)">
                  <c:v>1973</c:v>
                </c:pt>
                <c:pt idx="14" formatCode="General_)">
                  <c:v>1974</c:v>
                </c:pt>
                <c:pt idx="15" formatCode="General_)">
                  <c:v>1975</c:v>
                </c:pt>
                <c:pt idx="16" formatCode="General_)">
                  <c:v>1976</c:v>
                </c:pt>
                <c:pt idx="17" formatCode="General_)">
                  <c:v>1977</c:v>
                </c:pt>
                <c:pt idx="18" formatCode="General_)">
                  <c:v>1978</c:v>
                </c:pt>
                <c:pt idx="19" formatCode="General_)">
                  <c:v>1979</c:v>
                </c:pt>
                <c:pt idx="20" formatCode="General_)">
                  <c:v>1980</c:v>
                </c:pt>
                <c:pt idx="21" formatCode="General_)">
                  <c:v>1981</c:v>
                </c:pt>
                <c:pt idx="22" formatCode="General_)">
                  <c:v>1982</c:v>
                </c:pt>
                <c:pt idx="23" formatCode="General_)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Peren!$N$3:$N$67</c:f>
              <c:numCache>
                <c:formatCode>#,##0;[Red]"-"#,##0</c:formatCode>
                <c:ptCount val="65"/>
                <c:pt idx="7">
                  <c:v>15028</c:v>
                </c:pt>
                <c:pt idx="8">
                  <c:v>13463</c:v>
                </c:pt>
                <c:pt idx="9">
                  <c:v>11864</c:v>
                </c:pt>
                <c:pt idx="10">
                  <c:v>9883</c:v>
                </c:pt>
                <c:pt idx="11">
                  <c:v>8100</c:v>
                </c:pt>
                <c:pt idx="12">
                  <c:v>7321</c:v>
                </c:pt>
                <c:pt idx="13">
                  <c:v>6505</c:v>
                </c:pt>
                <c:pt idx="14">
                  <c:v>6222</c:v>
                </c:pt>
                <c:pt idx="15">
                  <c:v>5843</c:v>
                </c:pt>
                <c:pt idx="16">
                  <c:v>5445</c:v>
                </c:pt>
                <c:pt idx="17">
                  <c:v>5183</c:v>
                </c:pt>
                <c:pt idx="18">
                  <c:v>4936</c:v>
                </c:pt>
                <c:pt idx="19">
                  <c:v>4606</c:v>
                </c:pt>
                <c:pt idx="20">
                  <c:v>4314</c:v>
                </c:pt>
                <c:pt idx="21">
                  <c:v>4108</c:v>
                </c:pt>
                <c:pt idx="22">
                  <c:v>3993</c:v>
                </c:pt>
                <c:pt idx="23">
                  <c:v>3930</c:v>
                </c:pt>
                <c:pt idx="24">
                  <c:v>3784</c:v>
                </c:pt>
                <c:pt idx="25">
                  <c:v>3673</c:v>
                </c:pt>
                <c:pt idx="26">
                  <c:v>3420</c:v>
                </c:pt>
                <c:pt idx="27">
                  <c:v>3293</c:v>
                </c:pt>
                <c:pt idx="28">
                  <c:v>3093</c:v>
                </c:pt>
                <c:pt idx="29">
                  <c:v>2999</c:v>
                </c:pt>
                <c:pt idx="30">
                  <c:v>2923</c:v>
                </c:pt>
                <c:pt idx="31">
                  <c:v>2925</c:v>
                </c:pt>
                <c:pt idx="32">
                  <c:v>2956</c:v>
                </c:pt>
                <c:pt idx="33">
                  <c:v>2855</c:v>
                </c:pt>
                <c:pt idx="34">
                  <c:v>2811</c:v>
                </c:pt>
                <c:pt idx="35">
                  <c:v>2724</c:v>
                </c:pt>
                <c:pt idx="37">
                  <c:v>2553</c:v>
                </c:pt>
                <c:pt idx="38">
                  <c:v>2431</c:v>
                </c:pt>
                <c:pt idx="39">
                  <c:v>2372</c:v>
                </c:pt>
                <c:pt idx="40">
                  <c:v>2240</c:v>
                </c:pt>
                <c:pt idx="41">
                  <c:v>2084</c:v>
                </c:pt>
                <c:pt idx="42">
                  <c:v>2032</c:v>
                </c:pt>
                <c:pt idx="43">
                  <c:v>1903</c:v>
                </c:pt>
                <c:pt idx="44">
                  <c:v>1854</c:v>
                </c:pt>
                <c:pt idx="45">
                  <c:v>1791</c:v>
                </c:pt>
                <c:pt idx="46">
                  <c:v>1745</c:v>
                </c:pt>
                <c:pt idx="47">
                  <c:v>1706</c:v>
                </c:pt>
                <c:pt idx="48">
                  <c:v>1713</c:v>
                </c:pt>
                <c:pt idx="49">
                  <c:v>1725</c:v>
                </c:pt>
                <c:pt idx="50">
                  <c:v>1649</c:v>
                </c:pt>
                <c:pt idx="51">
                  <c:v>1616</c:v>
                </c:pt>
                <c:pt idx="52">
                  <c:v>1533</c:v>
                </c:pt>
                <c:pt idx="53">
                  <c:v>1507</c:v>
                </c:pt>
                <c:pt idx="54">
                  <c:v>1462</c:v>
                </c:pt>
                <c:pt idx="55">
                  <c:v>1368</c:v>
                </c:pt>
                <c:pt idx="56">
                  <c:v>1303</c:v>
                </c:pt>
                <c:pt idx="57">
                  <c:v>1280</c:v>
                </c:pt>
                <c:pt idx="58">
                  <c:v>1253</c:v>
                </c:pt>
                <c:pt idx="59">
                  <c:v>1238</c:v>
                </c:pt>
                <c:pt idx="60">
                  <c:v>1208</c:v>
                </c:pt>
                <c:pt idx="61">
                  <c:v>1190</c:v>
                </c:pt>
                <c:pt idx="62">
                  <c:v>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6-4880-8E74-DB7CB3557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627967"/>
        <c:axId val="1340639199"/>
      </c:lineChart>
      <c:catAx>
        <c:axId val="1340627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40639199"/>
        <c:crosses val="autoZero"/>
        <c:auto val="1"/>
        <c:lblAlgn val="ctr"/>
        <c:lblOffset val="100"/>
        <c:noMultiLvlLbl val="0"/>
      </c:catAx>
      <c:valAx>
        <c:axId val="1340639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40627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Aantal bedrijven met peren naar provincie in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Peren!$A$65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Peren!$B$2:$M$2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Peren!$B$65:$M$65</c:f>
              <c:numCache>
                <c:formatCode>#,##0;[Red]"-"#,##0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6</c:v>
                </c:pt>
                <c:pt idx="4">
                  <c:v>53</c:v>
                </c:pt>
                <c:pt idx="5">
                  <c:v>370</c:v>
                </c:pt>
                <c:pt idx="6">
                  <c:v>165</c:v>
                </c:pt>
                <c:pt idx="7">
                  <c:v>69</c:v>
                </c:pt>
                <c:pt idx="8">
                  <c:v>45</c:v>
                </c:pt>
                <c:pt idx="9">
                  <c:v>298</c:v>
                </c:pt>
                <c:pt idx="10">
                  <c:v>77</c:v>
                </c:pt>
                <c:pt idx="1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8-4CBF-89A2-CB705FFC8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3852847"/>
        <c:axId val="1113861583"/>
      </c:barChart>
      <c:catAx>
        <c:axId val="111385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13861583"/>
        <c:crosses val="autoZero"/>
        <c:auto val="1"/>
        <c:lblAlgn val="ctr"/>
        <c:lblOffset val="100"/>
        <c:noMultiLvlLbl val="0"/>
      </c:catAx>
      <c:valAx>
        <c:axId val="1113861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13852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Aantal bedrijven met peren naar provincie in 1967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Peren!$A$10</c:f>
              <c:strCache>
                <c:ptCount val="1"/>
                <c:pt idx="0">
                  <c:v>1967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Peren!$B$2:$M$2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Peren!$B$10:$M$10</c:f>
              <c:numCache>
                <c:formatCode>#,##0;[Red]"-"#,##0</c:formatCode>
                <c:ptCount val="12"/>
                <c:pt idx="0">
                  <c:v>133</c:v>
                </c:pt>
                <c:pt idx="1">
                  <c:v>113</c:v>
                </c:pt>
                <c:pt idx="2">
                  <c:v>21</c:v>
                </c:pt>
                <c:pt idx="3">
                  <c:v>135</c:v>
                </c:pt>
                <c:pt idx="4">
                  <c:v>72</c:v>
                </c:pt>
                <c:pt idx="5">
                  <c:v>4594</c:v>
                </c:pt>
                <c:pt idx="6">
                  <c:v>1595</c:v>
                </c:pt>
                <c:pt idx="7">
                  <c:v>852</c:v>
                </c:pt>
                <c:pt idx="8">
                  <c:v>2548</c:v>
                </c:pt>
                <c:pt idx="9">
                  <c:v>1529</c:v>
                </c:pt>
                <c:pt idx="10">
                  <c:v>1078</c:v>
                </c:pt>
                <c:pt idx="11">
                  <c:v>2358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9-430A-BEB3-877A77AB5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0820143"/>
        <c:axId val="1260812655"/>
      </c:barChart>
      <c:catAx>
        <c:axId val="1260820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0812655"/>
        <c:crosses val="autoZero"/>
        <c:auto val="1"/>
        <c:lblAlgn val="ctr"/>
        <c:lblOffset val="100"/>
        <c:noMultiLvlLbl val="0"/>
      </c:catAx>
      <c:valAx>
        <c:axId val="1260812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08201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</xdr:colOff>
      <xdr:row>3</xdr:row>
      <xdr:rowOff>11213</xdr:rowOff>
    </xdr:from>
    <xdr:to>
      <xdr:col>25</xdr:col>
      <xdr:colOff>705971</xdr:colOff>
      <xdr:row>33</xdr:row>
      <xdr:rowOff>11206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5A0A2E19-8FAF-8F2E-8C23-3F312EA0B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5601</xdr:colOff>
      <xdr:row>35</xdr:row>
      <xdr:rowOff>152401</xdr:rowOff>
    </xdr:from>
    <xdr:to>
      <xdr:col>25</xdr:col>
      <xdr:colOff>717176</xdr:colOff>
      <xdr:row>66</xdr:row>
      <xdr:rowOff>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C7389501-D819-94E0-C186-AB4DC954C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5601</xdr:colOff>
      <xdr:row>68</xdr:row>
      <xdr:rowOff>152399</xdr:rowOff>
    </xdr:from>
    <xdr:to>
      <xdr:col>26</xdr:col>
      <xdr:colOff>0</xdr:colOff>
      <xdr:row>98</xdr:row>
      <xdr:rowOff>145675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A586E081-9588-D81A-6526-9B01DD158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705979</xdr:colOff>
      <xdr:row>2</xdr:row>
      <xdr:rowOff>11213</xdr:rowOff>
    </xdr:from>
    <xdr:to>
      <xdr:col>25</xdr:col>
      <xdr:colOff>705972</xdr:colOff>
      <xdr:row>33</xdr:row>
      <xdr:rowOff>22412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2BDA81A-963D-CB61-C65A-7442C5E94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16807</xdr:colOff>
      <xdr:row>36</xdr:row>
      <xdr:rowOff>7</xdr:rowOff>
    </xdr:from>
    <xdr:to>
      <xdr:col>25</xdr:col>
      <xdr:colOff>717176</xdr:colOff>
      <xdr:row>66</xdr:row>
      <xdr:rowOff>11205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E5891F46-81CE-DDC9-36CF-4229610B4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16807</xdr:colOff>
      <xdr:row>2</xdr:row>
      <xdr:rowOff>12325</xdr:rowOff>
    </xdr:from>
    <xdr:to>
      <xdr:col>25</xdr:col>
      <xdr:colOff>717176</xdr:colOff>
      <xdr:row>31</xdr:row>
      <xdr:rowOff>156881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ADF6C152-8025-1360-BFDB-39665F4C8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16807</xdr:colOff>
      <xdr:row>2</xdr:row>
      <xdr:rowOff>12325</xdr:rowOff>
    </xdr:from>
    <xdr:to>
      <xdr:col>25</xdr:col>
      <xdr:colOff>717176</xdr:colOff>
      <xdr:row>31</xdr:row>
      <xdr:rowOff>156881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7BA6C553-316B-4D20-AA15-3AC3DEDE0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16807</xdr:colOff>
      <xdr:row>2</xdr:row>
      <xdr:rowOff>12325</xdr:rowOff>
    </xdr:from>
    <xdr:to>
      <xdr:col>25</xdr:col>
      <xdr:colOff>717176</xdr:colOff>
      <xdr:row>31</xdr:row>
      <xdr:rowOff>156881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86D15F1A-093D-46B1-A79D-B27ED25A5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16807</xdr:colOff>
      <xdr:row>2</xdr:row>
      <xdr:rowOff>12325</xdr:rowOff>
    </xdr:from>
    <xdr:to>
      <xdr:col>25</xdr:col>
      <xdr:colOff>717176</xdr:colOff>
      <xdr:row>31</xdr:row>
      <xdr:rowOff>156881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14AA765D-7D0A-4728-9805-64237636B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5601</xdr:colOff>
      <xdr:row>2</xdr:row>
      <xdr:rowOff>11213</xdr:rowOff>
    </xdr:from>
    <xdr:to>
      <xdr:col>25</xdr:col>
      <xdr:colOff>717176</xdr:colOff>
      <xdr:row>32</xdr:row>
      <xdr:rowOff>11206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C03DEE6-DF61-147F-8D0E-694C5D179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5601</xdr:colOff>
      <xdr:row>34</xdr:row>
      <xdr:rowOff>141193</xdr:rowOff>
    </xdr:from>
    <xdr:to>
      <xdr:col>26</xdr:col>
      <xdr:colOff>11205</xdr:colOff>
      <xdr:row>65</xdr:row>
      <xdr:rowOff>11205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1CF99AF3-C462-3DF6-0E2D-BCEF445F3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5601</xdr:colOff>
      <xdr:row>68</xdr:row>
      <xdr:rowOff>6722</xdr:rowOff>
    </xdr:from>
    <xdr:to>
      <xdr:col>26</xdr:col>
      <xdr:colOff>0</xdr:colOff>
      <xdr:row>97</xdr:row>
      <xdr:rowOff>145675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BA04625A-13B7-D386-716D-6A1D5A404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5601</xdr:colOff>
      <xdr:row>1</xdr:row>
      <xdr:rowOff>302565</xdr:rowOff>
    </xdr:from>
    <xdr:to>
      <xdr:col>25</xdr:col>
      <xdr:colOff>705970</xdr:colOff>
      <xdr:row>32</xdr:row>
      <xdr:rowOff>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1AC68A3-8A3A-4E94-28FA-42B3F1814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5601</xdr:colOff>
      <xdr:row>68</xdr:row>
      <xdr:rowOff>6723</xdr:rowOff>
    </xdr:from>
    <xdr:to>
      <xdr:col>25</xdr:col>
      <xdr:colOff>717176</xdr:colOff>
      <xdr:row>98</xdr:row>
      <xdr:rowOff>11207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E4D4CE0F-41FD-C380-698F-574BC951D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5601</xdr:colOff>
      <xdr:row>34</xdr:row>
      <xdr:rowOff>152399</xdr:rowOff>
    </xdr:from>
    <xdr:to>
      <xdr:col>25</xdr:col>
      <xdr:colOff>717176</xdr:colOff>
      <xdr:row>64</xdr:row>
      <xdr:rowOff>156882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C64605EA-7FA9-9412-0AF8-9DA03C914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16807</xdr:colOff>
      <xdr:row>2</xdr:row>
      <xdr:rowOff>11213</xdr:rowOff>
    </xdr:from>
    <xdr:to>
      <xdr:col>25</xdr:col>
      <xdr:colOff>705971</xdr:colOff>
      <xdr:row>32</xdr:row>
      <xdr:rowOff>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BE211123-3B29-C268-26AF-90F3F964B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5601</xdr:colOff>
      <xdr:row>35</xdr:row>
      <xdr:rowOff>17929</xdr:rowOff>
    </xdr:from>
    <xdr:to>
      <xdr:col>25</xdr:col>
      <xdr:colOff>705970</xdr:colOff>
      <xdr:row>64</xdr:row>
      <xdr:rowOff>145676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B6C9AFCA-21E3-FC1D-1F21-F6AFF1AF9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16807</xdr:colOff>
      <xdr:row>67</xdr:row>
      <xdr:rowOff>141195</xdr:rowOff>
    </xdr:from>
    <xdr:to>
      <xdr:col>25</xdr:col>
      <xdr:colOff>717176</xdr:colOff>
      <xdr:row>98</xdr:row>
      <xdr:rowOff>11206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8C38A7A9-166C-0DD5-EF0B-641ED50AD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16807</xdr:colOff>
      <xdr:row>1</xdr:row>
      <xdr:rowOff>302565</xdr:rowOff>
    </xdr:from>
    <xdr:to>
      <xdr:col>25</xdr:col>
      <xdr:colOff>694764</xdr:colOff>
      <xdr:row>32</xdr:row>
      <xdr:rowOff>22411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27ECF64-AD1D-E44C-A8A1-3CC17429E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16807</xdr:colOff>
      <xdr:row>34</xdr:row>
      <xdr:rowOff>152399</xdr:rowOff>
    </xdr:from>
    <xdr:to>
      <xdr:col>25</xdr:col>
      <xdr:colOff>717176</xdr:colOff>
      <xdr:row>65</xdr:row>
      <xdr:rowOff>11206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2D77F09F-9B30-F51E-4503-EBF0187C8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5601</xdr:colOff>
      <xdr:row>2</xdr:row>
      <xdr:rowOff>7</xdr:rowOff>
    </xdr:from>
    <xdr:to>
      <xdr:col>26</xdr:col>
      <xdr:colOff>11205</xdr:colOff>
      <xdr:row>32</xdr:row>
      <xdr:rowOff>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D9EB769-EC62-38E5-ADFF-EE6721898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5601</xdr:colOff>
      <xdr:row>34</xdr:row>
      <xdr:rowOff>152399</xdr:rowOff>
    </xdr:from>
    <xdr:to>
      <xdr:col>25</xdr:col>
      <xdr:colOff>717176</xdr:colOff>
      <xdr:row>65</xdr:row>
      <xdr:rowOff>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9E8BF9F6-FB6B-0399-A7CB-D6F21D635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5601</xdr:colOff>
      <xdr:row>2</xdr:row>
      <xdr:rowOff>7</xdr:rowOff>
    </xdr:from>
    <xdr:to>
      <xdr:col>26</xdr:col>
      <xdr:colOff>0</xdr:colOff>
      <xdr:row>32</xdr:row>
      <xdr:rowOff>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913215-24BA-D739-9D68-67FF0CB19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5601</xdr:colOff>
      <xdr:row>34</xdr:row>
      <xdr:rowOff>141193</xdr:rowOff>
    </xdr:from>
    <xdr:to>
      <xdr:col>25</xdr:col>
      <xdr:colOff>705970</xdr:colOff>
      <xdr:row>64</xdr:row>
      <xdr:rowOff>145677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52E3B5B8-A183-ACA7-0CCF-09AB5F853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16807</xdr:colOff>
      <xdr:row>2</xdr:row>
      <xdr:rowOff>11213</xdr:rowOff>
    </xdr:from>
    <xdr:to>
      <xdr:col>26</xdr:col>
      <xdr:colOff>0</xdr:colOff>
      <xdr:row>32</xdr:row>
      <xdr:rowOff>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94B15C6A-2DA9-E7F9-7E1B-FB1C922BA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717175</xdr:colOff>
      <xdr:row>13</xdr:row>
      <xdr:rowOff>6</xdr:rowOff>
    </xdr:from>
    <xdr:to>
      <xdr:col>22</xdr:col>
      <xdr:colOff>11205</xdr:colOff>
      <xdr:row>43</xdr:row>
      <xdr:rowOff>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BD32BCFF-1AF8-5351-8EA2-680300818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11205</xdr:colOff>
      <xdr:row>13</xdr:row>
      <xdr:rowOff>1120</xdr:rowOff>
    </xdr:from>
    <xdr:to>
      <xdr:col>10</xdr:col>
      <xdr:colOff>717175</xdr:colOff>
      <xdr:row>42</xdr:row>
      <xdr:rowOff>156881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9DA8DDA6-FB18-834C-EBD7-3000C6814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Mijn%20fruit\Databases\Oppervlakte\Oppervlakte%20pit-%20en%20steenvruchten%20in%20hectare.xlsx" TargetMode="External"/><Relationship Id="rId1" Type="http://schemas.openxmlformats.org/officeDocument/2006/relationships/externalLinkPath" Target="Oppervlakte%20pit-%20en%20steenvruchten%20in%20hecta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derland (totaal)"/>
      <sheetName val="Appels"/>
      <sheetName val="Peren"/>
      <sheetName val="Kersen (totaal)"/>
      <sheetName val="Zoete kersen"/>
      <sheetName val="Zure kersen"/>
      <sheetName val="Pruimen"/>
      <sheetName val="Overige"/>
    </sheetNames>
    <sheetDataSet>
      <sheetData sheetId="0">
        <row r="34">
          <cell r="B34">
            <v>351</v>
          </cell>
        </row>
        <row r="58">
          <cell r="B58">
            <v>580.47</v>
          </cell>
          <cell r="C58">
            <v>450.09</v>
          </cell>
          <cell r="D58">
            <v>186.85</v>
          </cell>
          <cell r="E58">
            <v>1541.84</v>
          </cell>
          <cell r="G58">
            <v>21077.279999999999</v>
          </cell>
          <cell r="H58">
            <v>7826.54</v>
          </cell>
          <cell r="I58">
            <v>2162.5500000000002</v>
          </cell>
          <cell r="J58">
            <v>5036.47</v>
          </cell>
          <cell r="K58">
            <v>5414.92</v>
          </cell>
          <cell r="L58">
            <v>7484.58</v>
          </cell>
          <cell r="M58">
            <v>14995.14</v>
          </cell>
          <cell r="N58">
            <v>66756.73000000001</v>
          </cell>
        </row>
        <row r="59">
          <cell r="B59">
            <v>596.55999999999995</v>
          </cell>
          <cell r="C59">
            <v>451.75</v>
          </cell>
          <cell r="D59">
            <v>158.27000000000001</v>
          </cell>
          <cell r="E59">
            <v>1525.03</v>
          </cell>
          <cell r="G59">
            <v>21173.34</v>
          </cell>
          <cell r="H59">
            <v>7910.8</v>
          </cell>
          <cell r="I59">
            <v>2351.25</v>
          </cell>
          <cell r="J59">
            <v>5049.3100000000004</v>
          </cell>
          <cell r="K59">
            <v>5590.38</v>
          </cell>
          <cell r="L59">
            <v>7414.15</v>
          </cell>
          <cell r="M59">
            <v>14916.35</v>
          </cell>
          <cell r="N59">
            <v>67137.19</v>
          </cell>
        </row>
        <row r="60">
          <cell r="B60">
            <v>553.38</v>
          </cell>
          <cell r="C60">
            <v>437.92</v>
          </cell>
          <cell r="D60">
            <v>149.93</v>
          </cell>
          <cell r="E60">
            <v>1414.64</v>
          </cell>
          <cell r="G60">
            <v>20349.8</v>
          </cell>
          <cell r="H60">
            <v>7774</v>
          </cell>
          <cell r="I60">
            <v>2207.0500000000002</v>
          </cell>
          <cell r="J60">
            <v>4829.78</v>
          </cell>
          <cell r="K60">
            <v>4822.68</v>
          </cell>
          <cell r="L60">
            <v>6895.83</v>
          </cell>
          <cell r="M60">
            <v>14164.32</v>
          </cell>
          <cell r="N60">
            <v>63599.33</v>
          </cell>
        </row>
        <row r="61">
          <cell r="B61">
            <v>507.9</v>
          </cell>
          <cell r="C61">
            <v>418.5</v>
          </cell>
          <cell r="D61">
            <v>107.71</v>
          </cell>
          <cell r="E61">
            <v>1416.57</v>
          </cell>
          <cell r="G61">
            <v>19469.38</v>
          </cell>
          <cell r="H61">
            <v>7471.81</v>
          </cell>
          <cell r="I61">
            <v>2168.0300000000002</v>
          </cell>
          <cell r="J61">
            <v>4559.6899999999996</v>
          </cell>
          <cell r="K61">
            <v>4293.82</v>
          </cell>
          <cell r="L61">
            <v>6236.72</v>
          </cell>
          <cell r="M61">
            <v>13572.27</v>
          </cell>
          <cell r="N61">
            <v>60222.400000000009</v>
          </cell>
        </row>
        <row r="66">
          <cell r="B66">
            <v>368.16</v>
          </cell>
          <cell r="C66">
            <v>324.06</v>
          </cell>
          <cell r="D66">
            <v>118.12</v>
          </cell>
          <cell r="E66">
            <v>922.76</v>
          </cell>
          <cell r="F66">
            <v>358.83</v>
          </cell>
          <cell r="G66">
            <v>17087.490000000002</v>
          </cell>
          <cell r="H66">
            <v>6243.73</v>
          </cell>
          <cell r="I66">
            <v>1939.27</v>
          </cell>
          <cell r="J66">
            <v>4260.01</v>
          </cell>
          <cell r="K66">
            <v>4367.51</v>
          </cell>
          <cell r="L66">
            <v>5092.8599999999997</v>
          </cell>
          <cell r="M66">
            <v>11759.63</v>
          </cell>
          <cell r="N66">
            <v>52842.43</v>
          </cell>
        </row>
        <row r="67">
          <cell r="B67">
            <v>361.42</v>
          </cell>
          <cell r="C67">
            <v>324.88</v>
          </cell>
          <cell r="D67">
            <v>117.18</v>
          </cell>
          <cell r="E67">
            <v>847.61</v>
          </cell>
          <cell r="F67">
            <v>418.15</v>
          </cell>
          <cell r="G67">
            <v>16881.37</v>
          </cell>
          <cell r="H67">
            <v>6197.76</v>
          </cell>
          <cell r="I67">
            <v>1964.14</v>
          </cell>
          <cell r="J67">
            <v>4334.76</v>
          </cell>
          <cell r="K67">
            <v>4569.6000000000004</v>
          </cell>
          <cell r="L67">
            <v>4995.18</v>
          </cell>
          <cell r="M67">
            <v>11493.71</v>
          </cell>
          <cell r="N67">
            <v>52505.760000000002</v>
          </cell>
        </row>
        <row r="68">
          <cell r="B68">
            <v>368.25</v>
          </cell>
          <cell r="C68">
            <v>320.64</v>
          </cell>
          <cell r="D68">
            <v>116.34</v>
          </cell>
          <cell r="E68">
            <v>778.47</v>
          </cell>
          <cell r="F68">
            <v>506.42</v>
          </cell>
          <cell r="G68">
            <v>16742.61</v>
          </cell>
          <cell r="H68">
            <v>6182.35</v>
          </cell>
          <cell r="I68">
            <v>2087.6799999999998</v>
          </cell>
          <cell r="J68">
            <v>4412.33</v>
          </cell>
          <cell r="K68">
            <v>4745.28</v>
          </cell>
          <cell r="L68">
            <v>4853.57</v>
          </cell>
          <cell r="M68">
            <v>11040.12</v>
          </cell>
          <cell r="N68">
            <v>52154.060000000005</v>
          </cell>
        </row>
        <row r="69">
          <cell r="B69">
            <v>397.35</v>
          </cell>
          <cell r="C69">
            <v>315.39999999999998</v>
          </cell>
          <cell r="D69">
            <v>115.53</v>
          </cell>
          <cell r="E69">
            <v>695.59</v>
          </cell>
          <cell r="F69">
            <v>575.38</v>
          </cell>
          <cell r="G69">
            <v>16545.12</v>
          </cell>
          <cell r="H69">
            <v>6153.32</v>
          </cell>
          <cell r="I69">
            <v>2167.17</v>
          </cell>
          <cell r="J69">
            <v>4574.13</v>
          </cell>
          <cell r="K69">
            <v>5071.1499999999996</v>
          </cell>
          <cell r="L69">
            <v>4403.45</v>
          </cell>
          <cell r="M69">
            <v>10455.950000000001</v>
          </cell>
          <cell r="N69">
            <v>51469.539999999994</v>
          </cell>
        </row>
        <row r="70">
          <cell r="B70">
            <v>419.95</v>
          </cell>
          <cell r="C70">
            <v>289.08</v>
          </cell>
          <cell r="D70">
            <v>98.84</v>
          </cell>
          <cell r="E70">
            <v>610.32000000000005</v>
          </cell>
          <cell r="F70">
            <v>698.61</v>
          </cell>
          <cell r="G70">
            <v>16028.51</v>
          </cell>
          <cell r="H70">
            <v>6108.59</v>
          </cell>
          <cell r="I70">
            <v>2285.6999999999998</v>
          </cell>
          <cell r="J70">
            <v>4694.72</v>
          </cell>
          <cell r="K70">
            <v>5462.57</v>
          </cell>
          <cell r="L70">
            <v>4375.8900000000003</v>
          </cell>
          <cell r="M70">
            <v>9826.35</v>
          </cell>
          <cell r="N70">
            <v>50899.13</v>
          </cell>
        </row>
        <row r="71">
          <cell r="B71">
            <v>406.19</v>
          </cell>
          <cell r="C71">
            <v>258.44</v>
          </cell>
          <cell r="D71">
            <v>98.55</v>
          </cell>
          <cell r="E71">
            <v>531.41999999999996</v>
          </cell>
          <cell r="F71">
            <v>903.84</v>
          </cell>
          <cell r="G71">
            <v>15745.24</v>
          </cell>
          <cell r="H71">
            <v>5862.08</v>
          </cell>
          <cell r="I71">
            <v>2342.8000000000002</v>
          </cell>
          <cell r="J71">
            <v>4731.8</v>
          </cell>
          <cell r="K71">
            <v>5793.48</v>
          </cell>
          <cell r="L71">
            <v>4264.34</v>
          </cell>
          <cell r="M71">
            <v>8915.58</v>
          </cell>
          <cell r="N71">
            <v>49853.759999999995</v>
          </cell>
        </row>
        <row r="72">
          <cell r="B72">
            <v>411.03</v>
          </cell>
          <cell r="C72">
            <v>243.75</v>
          </cell>
          <cell r="D72">
            <v>85.72</v>
          </cell>
          <cell r="E72">
            <v>435.52</v>
          </cell>
          <cell r="F72">
            <v>975.58</v>
          </cell>
          <cell r="G72">
            <v>15322.07</v>
          </cell>
          <cell r="H72">
            <v>5547.37</v>
          </cell>
          <cell r="I72">
            <v>2409.4899999999998</v>
          </cell>
          <cell r="J72">
            <v>4712.58</v>
          </cell>
          <cell r="K72">
            <v>5964.35</v>
          </cell>
          <cell r="L72">
            <v>4244.24</v>
          </cell>
          <cell r="M72">
            <v>8276.92</v>
          </cell>
          <cell r="N72">
            <v>48628.619999999995</v>
          </cell>
        </row>
        <row r="73">
          <cell r="B73">
            <v>402.57</v>
          </cell>
          <cell r="C73">
            <v>218.61</v>
          </cell>
          <cell r="D73">
            <v>71.92</v>
          </cell>
          <cell r="E73">
            <v>359.71</v>
          </cell>
          <cell r="F73">
            <v>1229.9100000000001</v>
          </cell>
          <cell r="G73">
            <v>15064.28</v>
          </cell>
          <cell r="H73">
            <v>5364.43</v>
          </cell>
          <cell r="I73">
            <v>2477.25</v>
          </cell>
          <cell r="J73">
            <v>4632.5600000000004</v>
          </cell>
          <cell r="K73">
            <v>6244.37</v>
          </cell>
          <cell r="L73">
            <v>4175.57</v>
          </cell>
          <cell r="M73">
            <v>7632.91</v>
          </cell>
          <cell r="N73">
            <v>47874.09</v>
          </cell>
        </row>
        <row r="74">
          <cell r="B74">
            <v>397.93</v>
          </cell>
          <cell r="C74">
            <v>245.79</v>
          </cell>
          <cell r="D74">
            <v>63.11</v>
          </cell>
          <cell r="E74">
            <v>337.18</v>
          </cell>
          <cell r="F74">
            <v>1446.41</v>
          </cell>
          <cell r="G74">
            <v>14764.18</v>
          </cell>
          <cell r="H74">
            <v>5104.58</v>
          </cell>
          <cell r="I74">
            <v>2498.31</v>
          </cell>
          <cell r="J74">
            <v>4574.3900000000003</v>
          </cell>
          <cell r="K74">
            <v>6362.71</v>
          </cell>
          <cell r="L74">
            <v>4122.16</v>
          </cell>
          <cell r="M74">
            <v>7198.86</v>
          </cell>
          <cell r="N74">
            <v>47115.61</v>
          </cell>
        </row>
        <row r="75">
          <cell r="B75">
            <v>384.7</v>
          </cell>
          <cell r="C75">
            <v>244.62</v>
          </cell>
          <cell r="D75">
            <v>55.8</v>
          </cell>
          <cell r="E75">
            <v>320.23</v>
          </cell>
          <cell r="F75">
            <v>1703.86</v>
          </cell>
          <cell r="G75">
            <v>14265.7</v>
          </cell>
          <cell r="H75">
            <v>4882.43</v>
          </cell>
          <cell r="I75">
            <v>2499.41</v>
          </cell>
          <cell r="J75">
            <v>4422.1000000000004</v>
          </cell>
          <cell r="K75">
            <v>6362.82</v>
          </cell>
          <cell r="L75">
            <v>3996.98</v>
          </cell>
          <cell r="M75">
            <v>6547.95</v>
          </cell>
          <cell r="N75">
            <v>45686.6</v>
          </cell>
        </row>
        <row r="76">
          <cell r="B76">
            <v>346.41</v>
          </cell>
          <cell r="C76">
            <v>247.22</v>
          </cell>
          <cell r="D76">
            <v>48.96</v>
          </cell>
          <cell r="E76">
            <v>272.77999999999997</v>
          </cell>
          <cell r="F76">
            <v>1905.31</v>
          </cell>
          <cell r="G76">
            <v>13101.27</v>
          </cell>
          <cell r="H76">
            <v>4443.38</v>
          </cell>
          <cell r="I76">
            <v>2350.8000000000002</v>
          </cell>
          <cell r="J76">
            <v>4211.6400000000003</v>
          </cell>
          <cell r="K76">
            <v>6084.97</v>
          </cell>
          <cell r="L76">
            <v>3660.1</v>
          </cell>
          <cell r="M76">
            <v>6084.61</v>
          </cell>
          <cell r="N76">
            <v>42757.45</v>
          </cell>
        </row>
        <row r="77">
          <cell r="B77">
            <v>318.85000000000002</v>
          </cell>
          <cell r="C77">
            <v>247.14</v>
          </cell>
          <cell r="D77">
            <v>44.89</v>
          </cell>
          <cell r="E77">
            <v>234.38</v>
          </cell>
          <cell r="F77">
            <v>2021.47</v>
          </cell>
          <cell r="G77">
            <v>11548.23</v>
          </cell>
          <cell r="H77">
            <v>3851.82</v>
          </cell>
          <cell r="I77">
            <v>2146.88</v>
          </cell>
          <cell r="J77">
            <v>3672.2</v>
          </cell>
          <cell r="K77">
            <v>5494.5</v>
          </cell>
          <cell r="L77">
            <v>3324.68</v>
          </cell>
          <cell r="M77">
            <v>5375.05</v>
          </cell>
          <cell r="N77">
            <v>38280.090000000004</v>
          </cell>
        </row>
        <row r="78">
          <cell r="B78">
            <v>268.7</v>
          </cell>
          <cell r="C78">
            <v>229.41</v>
          </cell>
          <cell r="D78">
            <v>5.13</v>
          </cell>
          <cell r="E78">
            <v>211.51</v>
          </cell>
          <cell r="F78">
            <v>2163.0300000000002</v>
          </cell>
          <cell r="G78">
            <v>10509.76</v>
          </cell>
          <cell r="H78">
            <v>3523</v>
          </cell>
          <cell r="I78">
            <v>2020.03</v>
          </cell>
          <cell r="J78">
            <v>3259.41</v>
          </cell>
          <cell r="K78">
            <v>4980.03</v>
          </cell>
          <cell r="L78">
            <v>3014.26</v>
          </cell>
          <cell r="M78">
            <v>4999.05</v>
          </cell>
          <cell r="N78">
            <v>35183.32</v>
          </cell>
        </row>
        <row r="79">
          <cell r="B79">
            <v>230.57</v>
          </cell>
          <cell r="C79">
            <v>219.07</v>
          </cell>
          <cell r="D79">
            <v>3.27</v>
          </cell>
          <cell r="E79">
            <v>200.77</v>
          </cell>
          <cell r="F79">
            <v>2247.75</v>
          </cell>
          <cell r="G79">
            <v>10053.42</v>
          </cell>
          <cell r="H79">
            <v>3287.98</v>
          </cell>
          <cell r="I79">
            <v>1913.87</v>
          </cell>
          <cell r="J79">
            <v>3042.99</v>
          </cell>
          <cell r="K79">
            <v>4864.04</v>
          </cell>
          <cell r="L79">
            <v>2820.89</v>
          </cell>
          <cell r="M79">
            <v>4573.6000000000004</v>
          </cell>
          <cell r="N79">
            <v>33458.22</v>
          </cell>
        </row>
        <row r="80">
          <cell r="B80">
            <v>203.24</v>
          </cell>
          <cell r="C80">
            <v>209.49</v>
          </cell>
          <cell r="D80">
            <v>1.93</v>
          </cell>
          <cell r="E80">
            <v>186.8</v>
          </cell>
          <cell r="F80">
            <v>2294.7600000000002</v>
          </cell>
          <cell r="G80">
            <v>9449.2099999999991</v>
          </cell>
          <cell r="H80">
            <v>3092.84</v>
          </cell>
          <cell r="I80">
            <v>1758.82</v>
          </cell>
          <cell r="J80">
            <v>2877.24</v>
          </cell>
          <cell r="K80">
            <v>4759.08</v>
          </cell>
          <cell r="L80">
            <v>2688.55</v>
          </cell>
          <cell r="M80">
            <v>4251.71</v>
          </cell>
          <cell r="N80">
            <v>31773.670000000002</v>
          </cell>
        </row>
        <row r="81">
          <cell r="B81">
            <v>191.83</v>
          </cell>
          <cell r="C81">
            <v>202.59</v>
          </cell>
          <cell r="D81">
            <v>1.56</v>
          </cell>
          <cell r="E81">
            <v>189.52</v>
          </cell>
          <cell r="F81">
            <v>2328.63</v>
          </cell>
          <cell r="G81">
            <v>9373.68</v>
          </cell>
          <cell r="H81">
            <v>3048.56</v>
          </cell>
          <cell r="I81">
            <v>1746.63</v>
          </cell>
          <cell r="J81">
            <v>2798.62</v>
          </cell>
          <cell r="K81">
            <v>4779.8599999999997</v>
          </cell>
          <cell r="L81">
            <v>2647.1</v>
          </cell>
          <cell r="M81">
            <v>4194.07</v>
          </cell>
          <cell r="N81">
            <v>31502.649999999998</v>
          </cell>
        </row>
        <row r="82">
          <cell r="B82">
            <v>172.95</v>
          </cell>
          <cell r="C82">
            <v>194.58</v>
          </cell>
          <cell r="D82">
            <v>1.67</v>
          </cell>
          <cell r="E82">
            <v>177.75</v>
          </cell>
          <cell r="F82">
            <v>2351.5500000000002</v>
          </cell>
          <cell r="G82">
            <v>8164.28</v>
          </cell>
          <cell r="H82">
            <v>2898</v>
          </cell>
          <cell r="I82">
            <v>1598.23</v>
          </cell>
          <cell r="J82">
            <v>2665.21</v>
          </cell>
          <cell r="K82">
            <v>4690.67</v>
          </cell>
          <cell r="L82">
            <v>2515.44</v>
          </cell>
          <cell r="M82">
            <v>3400.36</v>
          </cell>
          <cell r="N82">
            <v>28830.69</v>
          </cell>
        </row>
        <row r="83">
          <cell r="B83">
            <v>183.38</v>
          </cell>
          <cell r="C83">
            <v>194.63</v>
          </cell>
          <cell r="D83">
            <v>1.28</v>
          </cell>
          <cell r="E83">
            <v>180.42</v>
          </cell>
          <cell r="F83">
            <v>2359.92</v>
          </cell>
          <cell r="G83">
            <v>9055.57</v>
          </cell>
          <cell r="H83">
            <v>2964.94</v>
          </cell>
          <cell r="I83">
            <v>1611.64</v>
          </cell>
          <cell r="J83">
            <v>2674.46</v>
          </cell>
          <cell r="K83">
            <v>4781.54</v>
          </cell>
          <cell r="L83">
            <v>2616.62</v>
          </cell>
          <cell r="M83">
            <v>3712.32</v>
          </cell>
          <cell r="N83">
            <v>30336.720000000001</v>
          </cell>
        </row>
        <row r="84">
          <cell r="B84">
            <v>166.36</v>
          </cell>
          <cell r="C84">
            <v>182.68</v>
          </cell>
          <cell r="D84">
            <v>1.44</v>
          </cell>
          <cell r="E84">
            <v>151.08000000000001</v>
          </cell>
          <cell r="F84">
            <v>2325.92</v>
          </cell>
          <cell r="G84">
            <v>8466.92</v>
          </cell>
          <cell r="H84">
            <v>2765.62</v>
          </cell>
          <cell r="I84">
            <v>1518.21</v>
          </cell>
          <cell r="J84">
            <v>2499.71</v>
          </cell>
          <cell r="K84">
            <v>4570.8999999999996</v>
          </cell>
          <cell r="L84">
            <v>2351.9699999999998</v>
          </cell>
          <cell r="M84">
            <v>3382.89</v>
          </cell>
          <cell r="N84">
            <v>28383.699999999997</v>
          </cell>
        </row>
        <row r="85">
          <cell r="B85">
            <v>159.6</v>
          </cell>
          <cell r="C85">
            <v>171.87</v>
          </cell>
          <cell r="D85">
            <v>1.2</v>
          </cell>
          <cell r="E85">
            <v>146.37</v>
          </cell>
          <cell r="F85">
            <v>2323.56</v>
          </cell>
          <cell r="G85">
            <v>8266.14</v>
          </cell>
          <cell r="H85">
            <v>2692.29</v>
          </cell>
          <cell r="I85">
            <v>1462.11</v>
          </cell>
          <cell r="J85">
            <v>2394.9</v>
          </cell>
          <cell r="K85">
            <v>4609.38</v>
          </cell>
          <cell r="L85">
            <v>2283.5</v>
          </cell>
          <cell r="M85">
            <v>3352.48</v>
          </cell>
          <cell r="N85">
            <v>27863.4</v>
          </cell>
        </row>
        <row r="86">
          <cell r="B86">
            <v>159.06</v>
          </cell>
          <cell r="C86">
            <v>151.93</v>
          </cell>
          <cell r="D86">
            <v>0.97</v>
          </cell>
          <cell r="E86">
            <v>135.13999999999999</v>
          </cell>
          <cell r="F86">
            <v>2327.44</v>
          </cell>
          <cell r="G86">
            <v>7848.58</v>
          </cell>
          <cell r="H86">
            <v>2596.92</v>
          </cell>
          <cell r="I86">
            <v>1416.96</v>
          </cell>
          <cell r="J86">
            <v>2262.77</v>
          </cell>
          <cell r="K86">
            <v>4632.25</v>
          </cell>
          <cell r="L86">
            <v>2190.88</v>
          </cell>
          <cell r="M86">
            <v>3244.92</v>
          </cell>
          <cell r="N86">
            <v>26967.82</v>
          </cell>
        </row>
        <row r="87">
          <cell r="B87">
            <v>143.19</v>
          </cell>
          <cell r="C87">
            <v>126.46</v>
          </cell>
          <cell r="D87">
            <v>2.37</v>
          </cell>
          <cell r="E87">
            <v>124.11</v>
          </cell>
          <cell r="F87">
            <v>2203.96</v>
          </cell>
          <cell r="G87">
            <v>7125.32</v>
          </cell>
          <cell r="H87">
            <v>2347.9</v>
          </cell>
          <cell r="I87">
            <v>1325.17</v>
          </cell>
          <cell r="J87">
            <v>2043.36</v>
          </cell>
          <cell r="K87">
            <v>4360.13</v>
          </cell>
          <cell r="L87">
            <v>1947.07</v>
          </cell>
          <cell r="M87">
            <v>2986.89</v>
          </cell>
          <cell r="N87">
            <v>24735.93</v>
          </cell>
        </row>
        <row r="88">
          <cell r="B88">
            <v>120.07</v>
          </cell>
          <cell r="C88">
            <v>113.13</v>
          </cell>
          <cell r="D88">
            <v>1.9</v>
          </cell>
          <cell r="E88">
            <v>110.82</v>
          </cell>
          <cell r="F88">
            <v>2135.46</v>
          </cell>
          <cell r="G88">
            <v>6885.96</v>
          </cell>
          <cell r="H88">
            <v>2226.61</v>
          </cell>
          <cell r="I88">
            <v>1263.83</v>
          </cell>
          <cell r="J88">
            <v>1963.46</v>
          </cell>
          <cell r="K88">
            <v>4206.88</v>
          </cell>
          <cell r="L88">
            <v>1843.25</v>
          </cell>
          <cell r="M88">
            <v>2861.08</v>
          </cell>
          <cell r="N88">
            <v>23732.450000000004</v>
          </cell>
        </row>
        <row r="89">
          <cell r="B89">
            <v>110.01</v>
          </cell>
          <cell r="C89">
            <v>103.28</v>
          </cell>
          <cell r="D89">
            <v>1.91</v>
          </cell>
          <cell r="E89">
            <v>113.07</v>
          </cell>
          <cell r="F89">
            <v>2108.4299999999998</v>
          </cell>
          <cell r="G89">
            <v>6777.06</v>
          </cell>
          <cell r="H89">
            <v>2173.9699999999998</v>
          </cell>
          <cell r="I89">
            <v>1259.83</v>
          </cell>
          <cell r="J89">
            <v>1926.22</v>
          </cell>
          <cell r="K89">
            <v>4128.12</v>
          </cell>
          <cell r="L89">
            <v>1842.86</v>
          </cell>
          <cell r="M89">
            <v>2781.43</v>
          </cell>
          <cell r="N89">
            <v>23326.19</v>
          </cell>
        </row>
        <row r="90">
          <cell r="B90">
            <v>106.08</v>
          </cell>
          <cell r="C90">
            <v>96.55</v>
          </cell>
          <cell r="D90">
            <v>2.74</v>
          </cell>
          <cell r="E90">
            <v>111.41</v>
          </cell>
          <cell r="F90">
            <v>2101.8200000000002</v>
          </cell>
          <cell r="G90">
            <v>6696.7</v>
          </cell>
          <cell r="H90">
            <v>2179.2199999999998</v>
          </cell>
          <cell r="I90">
            <v>1266.56</v>
          </cell>
          <cell r="J90">
            <v>1887.37</v>
          </cell>
          <cell r="K90">
            <v>4211.1899999999996</v>
          </cell>
          <cell r="L90">
            <v>1806.45</v>
          </cell>
          <cell r="M90">
            <v>2680.97</v>
          </cell>
          <cell r="N90">
            <v>23147.059999999998</v>
          </cell>
        </row>
        <row r="91">
          <cell r="B91">
            <v>112.15</v>
          </cell>
          <cell r="C91">
            <v>93.87</v>
          </cell>
          <cell r="D91">
            <v>2</v>
          </cell>
          <cell r="E91">
            <v>101.51</v>
          </cell>
          <cell r="F91">
            <v>2139.4299999999998</v>
          </cell>
          <cell r="G91">
            <v>6732.51</v>
          </cell>
          <cell r="H91">
            <v>2174.91</v>
          </cell>
          <cell r="I91">
            <v>1246.8399999999999</v>
          </cell>
          <cell r="J91">
            <v>1860.11</v>
          </cell>
          <cell r="K91">
            <v>4204.7299999999996</v>
          </cell>
          <cell r="L91">
            <v>1785.22</v>
          </cell>
          <cell r="M91">
            <v>2598.71</v>
          </cell>
          <cell r="N91">
            <v>23051.99</v>
          </cell>
        </row>
        <row r="92">
          <cell r="B92">
            <v>108.76</v>
          </cell>
          <cell r="C92">
            <v>92.6</v>
          </cell>
          <cell r="D92">
            <v>5.73</v>
          </cell>
          <cell r="E92">
            <v>100.49</v>
          </cell>
          <cell r="F92">
            <v>2081.37</v>
          </cell>
          <cell r="G92">
            <v>6681.87</v>
          </cell>
          <cell r="H92">
            <v>2185.3000000000002</v>
          </cell>
          <cell r="I92">
            <v>1257.77</v>
          </cell>
          <cell r="J92">
            <v>1837.74</v>
          </cell>
          <cell r="K92">
            <v>4190.3900000000003</v>
          </cell>
          <cell r="L92">
            <v>1752.36</v>
          </cell>
          <cell r="M92">
            <v>2491.9699999999998</v>
          </cell>
          <cell r="N92">
            <v>22786.350000000002</v>
          </cell>
        </row>
        <row r="93">
          <cell r="B93">
            <v>102.6</v>
          </cell>
          <cell r="C93">
            <v>93.21</v>
          </cell>
          <cell r="D93">
            <v>4.03</v>
          </cell>
          <cell r="E93">
            <v>85.96</v>
          </cell>
          <cell r="F93">
            <v>2080.15</v>
          </cell>
          <cell r="G93">
            <v>6315.89</v>
          </cell>
          <cell r="H93">
            <v>2151.75</v>
          </cell>
          <cell r="I93">
            <v>1205.42</v>
          </cell>
          <cell r="J93">
            <v>1711.37</v>
          </cell>
          <cell r="K93">
            <v>4009.65</v>
          </cell>
          <cell r="L93">
            <v>1588.32</v>
          </cell>
          <cell r="M93">
            <v>2314.1999999999998</v>
          </cell>
          <cell r="N93">
            <v>21662.550000000003</v>
          </cell>
        </row>
        <row r="94">
          <cell r="B94">
            <v>102.07</v>
          </cell>
          <cell r="C94">
            <v>87.24</v>
          </cell>
          <cell r="D94">
            <v>5.53</v>
          </cell>
          <cell r="E94">
            <v>77.63</v>
          </cell>
          <cell r="F94">
            <v>2094.75</v>
          </cell>
          <cell r="G94">
            <v>6388.08</v>
          </cell>
          <cell r="H94">
            <v>2151.36</v>
          </cell>
          <cell r="I94">
            <v>1194.75</v>
          </cell>
          <cell r="J94">
            <v>1663.41</v>
          </cell>
          <cell r="K94">
            <v>3946.43</v>
          </cell>
          <cell r="L94">
            <v>1599.71</v>
          </cell>
          <cell r="M94">
            <v>2371.0100000000002</v>
          </cell>
          <cell r="N94">
            <v>21681.97</v>
          </cell>
        </row>
        <row r="95">
          <cell r="B95">
            <v>102.89</v>
          </cell>
          <cell r="C95">
            <v>87.77</v>
          </cell>
          <cell r="D95">
            <v>5.72</v>
          </cell>
          <cell r="E95">
            <v>78.459999999999994</v>
          </cell>
          <cell r="F95">
            <v>2116.13</v>
          </cell>
          <cell r="G95">
            <v>6408.44</v>
          </cell>
          <cell r="H95">
            <v>2188.71</v>
          </cell>
          <cell r="I95">
            <v>1220.57</v>
          </cell>
          <cell r="J95">
            <v>1692.15</v>
          </cell>
          <cell r="K95">
            <v>3927.78</v>
          </cell>
          <cell r="L95">
            <v>1623.78</v>
          </cell>
          <cell r="M95">
            <v>2404.13</v>
          </cell>
          <cell r="N95">
            <v>21856.53</v>
          </cell>
        </row>
        <row r="96">
          <cell r="B96">
            <v>90.92</v>
          </cell>
          <cell r="C96">
            <v>91.52</v>
          </cell>
          <cell r="D96">
            <v>4.6900000000000004</v>
          </cell>
          <cell r="E96">
            <v>74.010000000000005</v>
          </cell>
          <cell r="F96">
            <v>2116.67</v>
          </cell>
          <cell r="G96">
            <v>6617.69</v>
          </cell>
          <cell r="H96">
            <v>2177.73</v>
          </cell>
          <cell r="I96">
            <v>1238.96</v>
          </cell>
          <cell r="J96">
            <v>1668.91</v>
          </cell>
          <cell r="K96">
            <v>4031.88</v>
          </cell>
          <cell r="L96">
            <v>1647.56</v>
          </cell>
          <cell r="M96">
            <v>2481.85</v>
          </cell>
          <cell r="N96">
            <v>22242.39</v>
          </cell>
        </row>
        <row r="97">
          <cell r="B97">
            <v>78.819999999999993</v>
          </cell>
          <cell r="C97">
            <v>95.96</v>
          </cell>
          <cell r="D97">
            <v>5.24</v>
          </cell>
          <cell r="E97">
            <v>89.48</v>
          </cell>
          <cell r="F97">
            <v>2232.2800000000002</v>
          </cell>
          <cell r="G97">
            <v>6686.69</v>
          </cell>
          <cell r="H97">
            <v>2245.21</v>
          </cell>
          <cell r="I97">
            <v>1270.76</v>
          </cell>
          <cell r="J97">
            <v>1707.63</v>
          </cell>
          <cell r="K97">
            <v>4076.48</v>
          </cell>
          <cell r="L97">
            <v>1741.95</v>
          </cell>
          <cell r="M97">
            <v>2505.4699999999998</v>
          </cell>
          <cell r="N97">
            <v>22735.97</v>
          </cell>
        </row>
        <row r="98">
          <cell r="B98">
            <v>81.7</v>
          </cell>
          <cell r="C98">
            <v>94.9</v>
          </cell>
          <cell r="D98">
            <v>3.82</v>
          </cell>
          <cell r="E98">
            <v>80.56</v>
          </cell>
          <cell r="F98">
            <v>2353.19</v>
          </cell>
          <cell r="G98">
            <v>6868.23</v>
          </cell>
          <cell r="H98">
            <v>2346.56</v>
          </cell>
          <cell r="I98">
            <v>1294.1300000000001</v>
          </cell>
          <cell r="J98">
            <v>1740.73</v>
          </cell>
          <cell r="K98">
            <v>4177.82</v>
          </cell>
          <cell r="L98">
            <v>1756.28</v>
          </cell>
          <cell r="M98">
            <v>2538.79</v>
          </cell>
          <cell r="N98">
            <v>23336.71</v>
          </cell>
        </row>
        <row r="99">
          <cell r="B99">
            <v>82.34</v>
          </cell>
          <cell r="C99">
            <v>98.53</v>
          </cell>
          <cell r="D99">
            <v>4.6100000000000003</v>
          </cell>
          <cell r="E99">
            <v>83.15</v>
          </cell>
          <cell r="F99">
            <v>2402.62</v>
          </cell>
          <cell r="G99">
            <v>6977.34</v>
          </cell>
          <cell r="H99">
            <v>2370.0300000000002</v>
          </cell>
          <cell r="I99">
            <v>1340.23</v>
          </cell>
          <cell r="J99">
            <v>1759.42</v>
          </cell>
          <cell r="K99">
            <v>4217.82</v>
          </cell>
          <cell r="L99">
            <v>1772.52</v>
          </cell>
          <cell r="M99">
            <v>2528.4299999999998</v>
          </cell>
          <cell r="N99">
            <v>23637.040000000001</v>
          </cell>
        </row>
        <row r="100">
          <cell r="B100">
            <v>92.839999999999989</v>
          </cell>
          <cell r="C100">
            <v>97.95</v>
          </cell>
          <cell r="D100">
            <v>4.6400000000000006</v>
          </cell>
          <cell r="E100">
            <v>79.91</v>
          </cell>
          <cell r="F100">
            <v>2410.36</v>
          </cell>
          <cell r="G100">
            <v>6864.88</v>
          </cell>
          <cell r="H100">
            <v>2343.31</v>
          </cell>
          <cell r="I100">
            <v>1332.1200000000001</v>
          </cell>
          <cell r="J100">
            <v>1769.7999999999997</v>
          </cell>
          <cell r="K100">
            <v>4239.4399999999996</v>
          </cell>
          <cell r="L100">
            <v>1719.4899999999998</v>
          </cell>
          <cell r="M100">
            <v>2462.31</v>
          </cell>
          <cell r="N100">
            <v>23417.05</v>
          </cell>
        </row>
        <row r="101">
          <cell r="B101">
            <v>101.42</v>
          </cell>
          <cell r="C101">
            <v>93.84</v>
          </cell>
          <cell r="D101">
            <v>2.44</v>
          </cell>
          <cell r="E101">
            <v>73.27</v>
          </cell>
          <cell r="F101">
            <v>2359.9700000000003</v>
          </cell>
          <cell r="G101">
            <v>6790.08</v>
          </cell>
          <cell r="H101">
            <v>2270.7899999999995</v>
          </cell>
          <cell r="I101">
            <v>1337.2700000000002</v>
          </cell>
          <cell r="J101">
            <v>1764.02</v>
          </cell>
          <cell r="K101">
            <v>4302.97</v>
          </cell>
          <cell r="L101">
            <v>1760.79</v>
          </cell>
          <cell r="M101">
            <v>2508.5700000000002</v>
          </cell>
          <cell r="N101">
            <v>23365.43</v>
          </cell>
        </row>
        <row r="102">
          <cell r="B102">
            <v>82.1</v>
          </cell>
          <cell r="C102">
            <v>76.690000000000012</v>
          </cell>
          <cell r="D102">
            <v>2.33</v>
          </cell>
          <cell r="E102">
            <v>77.52000000000001</v>
          </cell>
          <cell r="F102">
            <v>2133.71</v>
          </cell>
          <cell r="G102">
            <v>6553.81</v>
          </cell>
          <cell r="H102">
            <v>2257.59</v>
          </cell>
          <cell r="I102">
            <v>1314.42</v>
          </cell>
          <cell r="J102">
            <v>1649.9400000000003</v>
          </cell>
          <cell r="K102">
            <v>4155.22</v>
          </cell>
          <cell r="L102">
            <v>1563.66</v>
          </cell>
          <cell r="M102">
            <v>2386.88</v>
          </cell>
          <cell r="N102">
            <v>22253.870000000003</v>
          </cell>
        </row>
        <row r="104">
          <cell r="B104">
            <v>79.970000000000013</v>
          </cell>
          <cell r="C104">
            <v>75.92</v>
          </cell>
          <cell r="D104">
            <v>2.27</v>
          </cell>
          <cell r="E104">
            <v>88.95</v>
          </cell>
          <cell r="F104">
            <v>2172.77</v>
          </cell>
          <cell r="G104">
            <v>6375.3199999999988</v>
          </cell>
          <cell r="H104">
            <v>2122.38</v>
          </cell>
          <cell r="I104">
            <v>1305.3</v>
          </cell>
          <cell r="J104">
            <v>1643.99</v>
          </cell>
          <cell r="K104">
            <v>4277.71</v>
          </cell>
          <cell r="L104">
            <v>1605.29</v>
          </cell>
          <cell r="M104">
            <v>2258.56</v>
          </cell>
          <cell r="N104">
            <v>22008.43</v>
          </cell>
        </row>
        <row r="105">
          <cell r="B105">
            <v>63.9</v>
          </cell>
          <cell r="C105">
            <v>73.239999999999995</v>
          </cell>
          <cell r="D105">
            <v>9.4499999999999993</v>
          </cell>
          <cell r="E105">
            <v>93.7</v>
          </cell>
          <cell r="F105">
            <v>2004.44</v>
          </cell>
          <cell r="G105">
            <v>6425.94</v>
          </cell>
          <cell r="H105">
            <v>2089.54</v>
          </cell>
          <cell r="I105">
            <v>1247.96</v>
          </cell>
          <cell r="J105">
            <v>1519.98</v>
          </cell>
          <cell r="K105">
            <v>4133.5599999999995</v>
          </cell>
          <cell r="L105">
            <v>1597.64</v>
          </cell>
          <cell r="M105">
            <v>2166.11</v>
          </cell>
          <cell r="N105">
            <v>21425.46</v>
          </cell>
        </row>
        <row r="106">
          <cell r="B106">
            <v>83.61999999999999</v>
          </cell>
          <cell r="C106">
            <v>74.050000000000011</v>
          </cell>
          <cell r="D106">
            <v>9.5399999999999991</v>
          </cell>
          <cell r="E106">
            <v>80.709999999999994</v>
          </cell>
          <cell r="F106">
            <v>1990.68</v>
          </cell>
          <cell r="G106">
            <v>6241.0899999999992</v>
          </cell>
          <cell r="H106">
            <v>2039.3799999999999</v>
          </cell>
          <cell r="I106">
            <v>1275.1299999999999</v>
          </cell>
          <cell r="J106">
            <v>1430.85</v>
          </cell>
          <cell r="K106">
            <v>4094.67</v>
          </cell>
          <cell r="L106">
            <v>1519.07</v>
          </cell>
          <cell r="M106">
            <v>2101.89</v>
          </cell>
          <cell r="N106">
            <v>20940.679999999997</v>
          </cell>
        </row>
        <row r="107">
          <cell r="B107">
            <v>82.98</v>
          </cell>
          <cell r="C107">
            <v>69.150000000000006</v>
          </cell>
          <cell r="D107">
            <v>8.870000000000001</v>
          </cell>
          <cell r="E107">
            <v>69.41</v>
          </cell>
          <cell r="F107">
            <v>1746.1900000000003</v>
          </cell>
          <cell r="G107">
            <v>5944.87</v>
          </cell>
          <cell r="H107">
            <v>1906.44</v>
          </cell>
          <cell r="I107">
            <v>1117.95</v>
          </cell>
          <cell r="J107">
            <v>1271.49</v>
          </cell>
          <cell r="K107">
            <v>3967.94</v>
          </cell>
          <cell r="L107">
            <v>1355.26</v>
          </cell>
          <cell r="M107">
            <v>2018.56</v>
          </cell>
          <cell r="N107">
            <v>19559.11</v>
          </cell>
        </row>
        <row r="108">
          <cell r="B108">
            <v>86.98</v>
          </cell>
          <cell r="C108">
            <v>67</v>
          </cell>
          <cell r="D108">
            <v>8.18</v>
          </cell>
          <cell r="E108">
            <v>82.98</v>
          </cell>
          <cell r="F108">
            <v>1504.96</v>
          </cell>
          <cell r="G108">
            <v>5490.67</v>
          </cell>
          <cell r="H108">
            <v>1882.5700000000002</v>
          </cell>
          <cell r="I108">
            <v>1133.02</v>
          </cell>
          <cell r="J108">
            <v>1176.1499999999999</v>
          </cell>
          <cell r="K108">
            <v>3784.97</v>
          </cell>
          <cell r="L108">
            <v>1316.74</v>
          </cell>
          <cell r="M108">
            <v>1955.17</v>
          </cell>
          <cell r="N108">
            <v>18489.39</v>
          </cell>
        </row>
        <row r="109">
          <cell r="B109">
            <v>75.47</v>
          </cell>
          <cell r="C109">
            <v>48.95</v>
          </cell>
          <cell r="D109">
            <v>12.13</v>
          </cell>
          <cell r="E109">
            <v>74.39</v>
          </cell>
          <cell r="F109">
            <v>1480.6399999999999</v>
          </cell>
          <cell r="G109">
            <v>5325.49</v>
          </cell>
          <cell r="H109">
            <v>1840.17</v>
          </cell>
          <cell r="I109">
            <v>1101.07</v>
          </cell>
          <cell r="J109">
            <v>1119.94</v>
          </cell>
          <cell r="K109">
            <v>3905.72</v>
          </cell>
          <cell r="L109">
            <v>1307.1400000000001</v>
          </cell>
          <cell r="M109">
            <v>1952.88</v>
          </cell>
          <cell r="N109">
            <v>18243.989999999998</v>
          </cell>
        </row>
        <row r="110">
          <cell r="B110">
            <v>71.750000000000014</v>
          </cell>
          <cell r="C110">
            <v>48.06</v>
          </cell>
          <cell r="D110">
            <v>7.2399999999999993</v>
          </cell>
          <cell r="E110">
            <v>83.97999999999999</v>
          </cell>
          <cell r="F110">
            <v>1436.21</v>
          </cell>
          <cell r="G110">
            <v>5136.5200000000004</v>
          </cell>
          <cell r="H110">
            <v>1736.2</v>
          </cell>
          <cell r="I110">
            <v>1002.48</v>
          </cell>
          <cell r="J110">
            <v>1085.6099999999999</v>
          </cell>
          <cell r="K110">
            <v>3757.6000000000004</v>
          </cell>
          <cell r="L110">
            <v>1232.95</v>
          </cell>
          <cell r="M110">
            <v>1858.22</v>
          </cell>
          <cell r="N110">
            <v>17456.820000000003</v>
          </cell>
        </row>
        <row r="111">
          <cell r="B111">
            <v>74.78</v>
          </cell>
          <cell r="C111">
            <v>49.14</v>
          </cell>
          <cell r="D111">
            <v>9.4400000000000013</v>
          </cell>
          <cell r="E111">
            <v>102.80000000000001</v>
          </cell>
          <cell r="F111">
            <v>1417.3799999999999</v>
          </cell>
          <cell r="G111">
            <v>5141.01</v>
          </cell>
          <cell r="H111">
            <v>1727.23</v>
          </cell>
          <cell r="I111">
            <v>993.4799999999999</v>
          </cell>
          <cell r="J111">
            <v>1097.3500000000001</v>
          </cell>
          <cell r="K111">
            <v>3703.12</v>
          </cell>
          <cell r="L111">
            <v>1257.06</v>
          </cell>
          <cell r="M111">
            <v>1769.4299999999998</v>
          </cell>
          <cell r="N111">
            <v>17342.219999999998</v>
          </cell>
        </row>
        <row r="112">
          <cell r="B112">
            <v>66.09</v>
          </cell>
          <cell r="C112">
            <v>48.870000000000005</v>
          </cell>
          <cell r="D112">
            <v>9.24</v>
          </cell>
          <cell r="E112">
            <v>66.930000000000007</v>
          </cell>
          <cell r="F112">
            <v>1422.3100000000002</v>
          </cell>
          <cell r="G112">
            <v>5065.74</v>
          </cell>
          <cell r="H112">
            <v>1711.91</v>
          </cell>
          <cell r="I112">
            <v>926.18</v>
          </cell>
          <cell r="J112">
            <v>1083.6200000000001</v>
          </cell>
          <cell r="K112">
            <v>3704.1800000000003</v>
          </cell>
          <cell r="L112">
            <v>1251.53</v>
          </cell>
          <cell r="M112">
            <v>1717.82</v>
          </cell>
          <cell r="N112">
            <v>17074.420000000002</v>
          </cell>
        </row>
        <row r="113">
          <cell r="B113">
            <v>68.080000000000013</v>
          </cell>
          <cell r="C113">
            <v>47.659999999999989</v>
          </cell>
          <cell r="D113">
            <v>13.379999999999999</v>
          </cell>
          <cell r="E113">
            <v>72.699999999999989</v>
          </cell>
          <cell r="F113">
            <v>1434.89</v>
          </cell>
          <cell r="G113">
            <v>5037.5000000000009</v>
          </cell>
          <cell r="H113">
            <v>1759.51</v>
          </cell>
          <cell r="I113">
            <v>923.98000000000013</v>
          </cell>
          <cell r="J113">
            <v>1101.1500000000001</v>
          </cell>
          <cell r="K113">
            <v>3716.4099999999994</v>
          </cell>
          <cell r="L113">
            <v>1277.0899999999999</v>
          </cell>
          <cell r="M113">
            <v>1927.7</v>
          </cell>
          <cell r="N113">
            <v>17380.05</v>
          </cell>
        </row>
        <row r="114">
          <cell r="B114">
            <v>67.679999999999993</v>
          </cell>
          <cell r="C114">
            <v>50.199999999999996</v>
          </cell>
          <cell r="D114">
            <v>13.979999999999999</v>
          </cell>
          <cell r="E114">
            <v>80.530000000000015</v>
          </cell>
          <cell r="F114">
            <v>1396.8500000000001</v>
          </cell>
          <cell r="G114">
            <v>5128.5500000000011</v>
          </cell>
          <cell r="H114">
            <v>1779.1</v>
          </cell>
          <cell r="I114">
            <v>911.0100000000001</v>
          </cell>
          <cell r="J114">
            <v>1104.08</v>
          </cell>
          <cell r="K114">
            <v>3831.82</v>
          </cell>
          <cell r="L114">
            <v>1310.01</v>
          </cell>
          <cell r="M114">
            <v>1976.52</v>
          </cell>
          <cell r="N114">
            <v>17650.330000000002</v>
          </cell>
        </row>
        <row r="115">
          <cell r="B115">
            <v>71.25</v>
          </cell>
          <cell r="C115">
            <v>64.900000000000006</v>
          </cell>
          <cell r="D115">
            <v>11.84</v>
          </cell>
          <cell r="E115">
            <v>81.09</v>
          </cell>
          <cell r="F115">
            <v>1403.73</v>
          </cell>
          <cell r="G115">
            <v>5200.09</v>
          </cell>
          <cell r="H115">
            <v>1738.4499999999998</v>
          </cell>
          <cell r="I115">
            <v>930.2299999999999</v>
          </cell>
          <cell r="J115">
            <v>1089.6399999999999</v>
          </cell>
          <cell r="K115">
            <v>3923.95</v>
          </cell>
          <cell r="L115">
            <v>1284.2</v>
          </cell>
          <cell r="M115">
            <v>1971.7200000000003</v>
          </cell>
          <cell r="N115">
            <v>17771.09</v>
          </cell>
        </row>
        <row r="116">
          <cell r="B116">
            <v>68.239999999999995</v>
          </cell>
          <cell r="C116">
            <v>52.19</v>
          </cell>
          <cell r="D116">
            <v>10.45</v>
          </cell>
          <cell r="E116">
            <v>67.28</v>
          </cell>
          <cell r="F116">
            <v>1425.57</v>
          </cell>
          <cell r="G116">
            <v>5142.3200000000006</v>
          </cell>
          <cell r="H116">
            <v>1814.2199999999998</v>
          </cell>
          <cell r="I116">
            <v>890.93000000000006</v>
          </cell>
          <cell r="J116">
            <v>1030.42</v>
          </cell>
          <cell r="K116">
            <v>3999.7400000000002</v>
          </cell>
          <cell r="L116">
            <v>1408.6899999999998</v>
          </cell>
          <cell r="M116">
            <v>2035.9599999999998</v>
          </cell>
          <cell r="N116">
            <v>17946.010000000002</v>
          </cell>
        </row>
        <row r="117">
          <cell r="B117">
            <v>78.040000000000006</v>
          </cell>
          <cell r="C117">
            <v>48.06</v>
          </cell>
          <cell r="D117">
            <v>11.34</v>
          </cell>
          <cell r="E117">
            <v>71.12</v>
          </cell>
          <cell r="F117">
            <v>1406.71</v>
          </cell>
          <cell r="G117">
            <v>5039.8099999999995</v>
          </cell>
          <cell r="H117">
            <v>1878.1799999999998</v>
          </cell>
          <cell r="I117">
            <v>849.44000000000017</v>
          </cell>
          <cell r="J117">
            <v>1013.8</v>
          </cell>
          <cell r="K117">
            <v>3979.58</v>
          </cell>
          <cell r="L117">
            <v>1284.77</v>
          </cell>
          <cell r="M117">
            <v>2049.1700000000005</v>
          </cell>
          <cell r="N117">
            <v>17710.02</v>
          </cell>
        </row>
        <row r="118">
          <cell r="B118">
            <v>60.18</v>
          </cell>
          <cell r="C118">
            <v>40.94</v>
          </cell>
          <cell r="D118">
            <v>5.24</v>
          </cell>
          <cell r="E118">
            <v>51.66</v>
          </cell>
          <cell r="F118">
            <v>1353.35</v>
          </cell>
          <cell r="G118">
            <v>5001.67</v>
          </cell>
          <cell r="H118">
            <v>1841.29</v>
          </cell>
          <cell r="I118">
            <v>825.12</v>
          </cell>
          <cell r="J118">
            <v>930.41</v>
          </cell>
          <cell r="K118">
            <v>4067.58</v>
          </cell>
          <cell r="L118">
            <v>1270.46</v>
          </cell>
          <cell r="M118">
            <v>2026.66</v>
          </cell>
          <cell r="N118">
            <v>17474.560000000001</v>
          </cell>
        </row>
        <row r="119">
          <cell r="B119">
            <v>55.39</v>
          </cell>
          <cell r="C119">
            <v>35.11</v>
          </cell>
          <cell r="D119">
            <v>1.95</v>
          </cell>
          <cell r="E119">
            <v>37.39</v>
          </cell>
          <cell r="F119">
            <v>1348.95</v>
          </cell>
          <cell r="G119">
            <v>4981.34</v>
          </cell>
          <cell r="H119">
            <v>1823.31</v>
          </cell>
          <cell r="I119">
            <v>758.22</v>
          </cell>
          <cell r="J119">
            <v>914.85</v>
          </cell>
          <cell r="K119">
            <v>3975.36</v>
          </cell>
          <cell r="L119">
            <v>1227.25</v>
          </cell>
          <cell r="M119">
            <v>1943.77</v>
          </cell>
          <cell r="N119">
            <v>17102.89</v>
          </cell>
        </row>
        <row r="120">
          <cell r="B120">
            <v>49.38</v>
          </cell>
          <cell r="C120">
            <v>29.42</v>
          </cell>
          <cell r="D120">
            <v>1.93</v>
          </cell>
          <cell r="E120">
            <v>47.32</v>
          </cell>
          <cell r="F120">
            <v>1285.07</v>
          </cell>
          <cell r="G120">
            <v>5070.8999999999996</v>
          </cell>
          <cell r="H120">
            <v>1830.83</v>
          </cell>
          <cell r="I120">
            <v>814.25</v>
          </cell>
          <cell r="J120">
            <v>896.08</v>
          </cell>
          <cell r="K120">
            <v>4229.9799999999996</v>
          </cell>
          <cell r="L120">
            <v>1237.3900000000001</v>
          </cell>
          <cell r="M120">
            <v>1913.86</v>
          </cell>
          <cell r="N120">
            <v>17406.409999999996</v>
          </cell>
        </row>
        <row r="121">
          <cell r="B121">
            <v>43.39</v>
          </cell>
          <cell r="C121">
            <v>22.15</v>
          </cell>
          <cell r="D121">
            <v>5.46</v>
          </cell>
          <cell r="E121">
            <v>56.59</v>
          </cell>
          <cell r="F121">
            <v>1216.67</v>
          </cell>
          <cell r="G121">
            <v>5272.34</v>
          </cell>
          <cell r="H121">
            <v>1787.55</v>
          </cell>
          <cell r="I121">
            <v>768.13</v>
          </cell>
          <cell r="J121">
            <v>932.48</v>
          </cell>
          <cell r="K121">
            <v>4238.22</v>
          </cell>
          <cell r="L121">
            <v>1240.98</v>
          </cell>
          <cell r="M121">
            <v>1903.22</v>
          </cell>
          <cell r="N121">
            <v>17487.18</v>
          </cell>
        </row>
        <row r="122">
          <cell r="B122">
            <v>41.28</v>
          </cell>
          <cell r="C122">
            <v>22.52</v>
          </cell>
          <cell r="D122">
            <v>0.89</v>
          </cell>
          <cell r="E122">
            <v>58.3</v>
          </cell>
          <cell r="F122">
            <v>1218.8</v>
          </cell>
          <cell r="G122">
            <v>5464.36</v>
          </cell>
          <cell r="H122">
            <v>1762.64</v>
          </cell>
          <cell r="I122">
            <v>856.26</v>
          </cell>
          <cell r="J122">
            <v>944.25</v>
          </cell>
          <cell r="K122">
            <v>4473.1099999999997</v>
          </cell>
          <cell r="L122">
            <v>1243.3499999999999</v>
          </cell>
          <cell r="M122">
            <v>1861.07</v>
          </cell>
          <cell r="N122">
            <v>17946.830000000002</v>
          </cell>
        </row>
        <row r="123">
          <cell r="B123">
            <v>47.38</v>
          </cell>
          <cell r="C123">
            <v>22.52</v>
          </cell>
          <cell r="D123">
            <v>4.3099999999999996</v>
          </cell>
          <cell r="E123">
            <v>56.76</v>
          </cell>
          <cell r="F123">
            <v>1187</v>
          </cell>
          <cell r="G123">
            <v>5564.15</v>
          </cell>
          <cell r="H123">
            <v>1871.07</v>
          </cell>
          <cell r="I123">
            <v>816.04</v>
          </cell>
          <cell r="J123">
            <v>942.75</v>
          </cell>
          <cell r="K123">
            <v>4547.09</v>
          </cell>
          <cell r="L123">
            <v>1289.93</v>
          </cell>
          <cell r="M123">
            <v>2174.06</v>
          </cell>
          <cell r="N123">
            <v>18523.060000000001</v>
          </cell>
        </row>
        <row r="124">
          <cell r="B124">
            <v>48.12</v>
          </cell>
          <cell r="C124">
            <v>22.89</v>
          </cell>
          <cell r="D124">
            <v>6.03</v>
          </cell>
          <cell r="E124">
            <v>62.16</v>
          </cell>
          <cell r="F124">
            <v>1179.6300000000001</v>
          </cell>
          <cell r="G124">
            <v>5636.41</v>
          </cell>
          <cell r="H124">
            <v>1833.32</v>
          </cell>
          <cell r="I124">
            <v>808.5</v>
          </cell>
          <cell r="J124">
            <v>927.32</v>
          </cell>
          <cell r="K124">
            <v>4609.72</v>
          </cell>
          <cell r="L124">
            <v>1282.1500000000001</v>
          </cell>
          <cell r="M124">
            <v>2079.67</v>
          </cell>
          <cell r="N124">
            <v>18495.919999999998</v>
          </cell>
        </row>
        <row r="125">
          <cell r="B125">
            <v>49.63</v>
          </cell>
          <cell r="C125">
            <v>22.8</v>
          </cell>
          <cell r="D125">
            <v>2.44</v>
          </cell>
          <cell r="E125">
            <v>61.45</v>
          </cell>
          <cell r="F125">
            <v>1183.26</v>
          </cell>
          <cell r="G125">
            <v>5597.33</v>
          </cell>
          <cell r="H125">
            <v>1819.59</v>
          </cell>
          <cell r="I125">
            <v>794.59</v>
          </cell>
          <cell r="J125">
            <v>912.22</v>
          </cell>
          <cell r="K125">
            <v>4625.18</v>
          </cell>
          <cell r="L125">
            <v>1255.4100000000001</v>
          </cell>
          <cell r="M125">
            <v>2010.53</v>
          </cell>
          <cell r="N125">
            <v>18334.43</v>
          </cell>
        </row>
        <row r="126">
          <cell r="B126">
            <v>46.75</v>
          </cell>
          <cell r="C126">
            <v>24.54</v>
          </cell>
          <cell r="D126">
            <v>6.53</v>
          </cell>
          <cell r="E126">
            <v>66.510000000000005</v>
          </cell>
          <cell r="F126">
            <v>1171.68</v>
          </cell>
          <cell r="G126">
            <v>5664.4</v>
          </cell>
          <cell r="H126">
            <v>2220.19</v>
          </cell>
          <cell r="I126">
            <v>815.75</v>
          </cell>
          <cell r="J126">
            <v>535</v>
          </cell>
          <cell r="K126">
            <v>4570.42</v>
          </cell>
          <cell r="L126">
            <v>1254.6199999999999</v>
          </cell>
          <cell r="M126">
            <v>1918.18</v>
          </cell>
          <cell r="N126">
            <v>18294.57</v>
          </cell>
        </row>
        <row r="127">
          <cell r="B127">
            <v>47.34</v>
          </cell>
          <cell r="C127">
            <v>25.85</v>
          </cell>
          <cell r="D127">
            <v>4.84</v>
          </cell>
          <cell r="E127">
            <v>59.01</v>
          </cell>
          <cell r="F127">
            <v>1124.5899999999999</v>
          </cell>
          <cell r="G127">
            <v>5639.71</v>
          </cell>
          <cell r="H127">
            <v>2171.33</v>
          </cell>
          <cell r="I127">
            <v>776.58</v>
          </cell>
          <cell r="J127">
            <v>510.2</v>
          </cell>
          <cell r="K127">
            <v>4507.99</v>
          </cell>
          <cell r="L127">
            <v>1244.4000000000001</v>
          </cell>
          <cell r="M127">
            <v>1809.89</v>
          </cell>
          <cell r="N127">
            <v>17921.73</v>
          </cell>
        </row>
        <row r="128">
          <cell r="B128">
            <v>46.31</v>
          </cell>
          <cell r="C128">
            <v>25.79</v>
          </cell>
          <cell r="D128">
            <v>4.4000000000000004</v>
          </cell>
          <cell r="E128">
            <v>53.14</v>
          </cell>
          <cell r="F128">
            <v>1135.3499999999999</v>
          </cell>
          <cell r="G128">
            <v>5690.67</v>
          </cell>
          <cell r="H128">
            <v>2115.4299999999998</v>
          </cell>
          <cell r="I128">
            <v>746.06</v>
          </cell>
          <cell r="J128">
            <v>496.77</v>
          </cell>
          <cell r="K128">
            <v>4440.42</v>
          </cell>
          <cell r="L128">
            <v>1296.98</v>
          </cell>
          <cell r="M128">
            <v>1725.5</v>
          </cell>
          <cell r="N128">
            <v>17776.82</v>
          </cell>
        </row>
        <row r="129">
          <cell r="B129">
            <v>48.71</v>
          </cell>
          <cell r="C129">
            <v>26.38</v>
          </cell>
          <cell r="D129">
            <v>4.32</v>
          </cell>
          <cell r="E129">
            <v>51.8</v>
          </cell>
          <cell r="F129">
            <v>1126.2</v>
          </cell>
          <cell r="G129">
            <v>5640.22</v>
          </cell>
          <cell r="H129">
            <v>2171.34</v>
          </cell>
          <cell r="I129">
            <v>741.22</v>
          </cell>
          <cell r="J129">
            <v>478.03</v>
          </cell>
          <cell r="K129">
            <v>4437.25</v>
          </cell>
          <cell r="L129">
            <v>1296.9100000000001</v>
          </cell>
          <cell r="M129">
            <v>1711.93</v>
          </cell>
          <cell r="N129">
            <v>17734.310000000001</v>
          </cell>
        </row>
      </sheetData>
      <sheetData sheetId="1">
        <row r="23">
          <cell r="N23">
            <v>40597.729999999996</v>
          </cell>
        </row>
        <row r="40">
          <cell r="B40">
            <v>295.77999999999997</v>
          </cell>
          <cell r="C40">
            <v>180.78</v>
          </cell>
          <cell r="D40">
            <v>42.9</v>
          </cell>
          <cell r="E40">
            <v>279.02999999999997</v>
          </cell>
          <cell r="F40">
            <v>1348.86</v>
          </cell>
          <cell r="G40">
            <v>10351.790000000001</v>
          </cell>
          <cell r="H40">
            <v>3562.81</v>
          </cell>
          <cell r="I40">
            <v>1537.39</v>
          </cell>
          <cell r="J40">
            <v>3122.67</v>
          </cell>
          <cell r="K40">
            <v>4192.18</v>
          </cell>
          <cell r="L40">
            <v>3288.42</v>
          </cell>
          <cell r="M40">
            <v>4413.07</v>
          </cell>
          <cell r="N40">
            <v>32615.68</v>
          </cell>
        </row>
        <row r="41">
          <cell r="B41">
            <v>282.13</v>
          </cell>
          <cell r="C41">
            <v>175.94</v>
          </cell>
          <cell r="D41">
            <v>37.82</v>
          </cell>
          <cell r="E41">
            <v>259.56</v>
          </cell>
          <cell r="F41">
            <v>1588.75</v>
          </cell>
          <cell r="G41">
            <v>10017.18</v>
          </cell>
          <cell r="H41">
            <v>3392.02</v>
          </cell>
          <cell r="I41">
            <v>1514.15</v>
          </cell>
          <cell r="J41">
            <v>3010.17</v>
          </cell>
          <cell r="K41">
            <v>4175.0200000000004</v>
          </cell>
          <cell r="L41">
            <v>3225.15</v>
          </cell>
          <cell r="M41">
            <v>4050.42</v>
          </cell>
          <cell r="N41">
            <v>31728.310000000005</v>
          </cell>
        </row>
        <row r="42">
          <cell r="B42">
            <v>254.58</v>
          </cell>
          <cell r="C42">
            <v>179.15</v>
          </cell>
          <cell r="D42">
            <v>34.01</v>
          </cell>
          <cell r="E42">
            <v>218.35</v>
          </cell>
          <cell r="F42">
            <v>1764.34</v>
          </cell>
          <cell r="G42">
            <v>9168.59</v>
          </cell>
          <cell r="H42">
            <v>3089.48</v>
          </cell>
          <cell r="I42">
            <v>1427.16</v>
          </cell>
          <cell r="J42">
            <v>2869.85</v>
          </cell>
          <cell r="K42">
            <v>3941.1</v>
          </cell>
          <cell r="L42">
            <v>2963.67</v>
          </cell>
          <cell r="M42">
            <v>3781.99</v>
          </cell>
          <cell r="N42">
            <v>29692.269999999997</v>
          </cell>
        </row>
        <row r="43">
          <cell r="B43">
            <v>231.95</v>
          </cell>
          <cell r="C43">
            <v>181.37</v>
          </cell>
          <cell r="D43">
            <v>30.61</v>
          </cell>
          <cell r="E43">
            <v>184.87</v>
          </cell>
          <cell r="F43">
            <v>1882.47</v>
          </cell>
          <cell r="G43">
            <v>7931.99</v>
          </cell>
          <cell r="H43">
            <v>2644.08</v>
          </cell>
          <cell r="I43">
            <v>1251.1600000000001</v>
          </cell>
          <cell r="J43">
            <v>2501.75</v>
          </cell>
          <cell r="K43">
            <v>3509.94</v>
          </cell>
          <cell r="L43">
            <v>2719.21</v>
          </cell>
          <cell r="M43">
            <v>3283.83</v>
          </cell>
          <cell r="N43">
            <v>26353.229999999996</v>
          </cell>
        </row>
        <row r="44">
          <cell r="B44">
            <v>192.56</v>
          </cell>
          <cell r="C44">
            <v>169.42</v>
          </cell>
          <cell r="D44">
            <v>3.47</v>
          </cell>
          <cell r="E44">
            <v>161.57</v>
          </cell>
          <cell r="F44">
            <v>2013.29</v>
          </cell>
          <cell r="G44">
            <v>7241.82</v>
          </cell>
          <cell r="H44">
            <v>2356.04</v>
          </cell>
          <cell r="I44">
            <v>1169.02</v>
          </cell>
          <cell r="J44">
            <v>2189.11</v>
          </cell>
          <cell r="K44">
            <v>3113.21</v>
          </cell>
          <cell r="L44">
            <v>2458.7800000000002</v>
          </cell>
          <cell r="M44">
            <v>2981.43</v>
          </cell>
          <cell r="N44">
            <v>24049.719999999998</v>
          </cell>
        </row>
        <row r="45">
          <cell r="B45">
            <v>169.97</v>
          </cell>
          <cell r="C45">
            <v>163.69</v>
          </cell>
          <cell r="D45">
            <v>2.56</v>
          </cell>
          <cell r="E45">
            <v>151.88</v>
          </cell>
          <cell r="F45">
            <v>2091.5500000000002</v>
          </cell>
          <cell r="G45">
            <v>6945.16</v>
          </cell>
          <cell r="H45">
            <v>2180.89</v>
          </cell>
          <cell r="I45">
            <v>1092.67</v>
          </cell>
          <cell r="J45">
            <v>2054.0100000000002</v>
          </cell>
          <cell r="K45">
            <v>3044.01</v>
          </cell>
          <cell r="L45">
            <v>2317.02</v>
          </cell>
          <cell r="M45">
            <v>2741.28</v>
          </cell>
          <cell r="N45">
            <v>22954.69</v>
          </cell>
        </row>
        <row r="46">
          <cell r="B46">
            <v>149.06</v>
          </cell>
          <cell r="C46">
            <v>157.99</v>
          </cell>
          <cell r="D46">
            <v>1.5</v>
          </cell>
          <cell r="E46">
            <v>143.22999999999999</v>
          </cell>
          <cell r="F46">
            <v>2130.65</v>
          </cell>
          <cell r="G46">
            <v>6636.18</v>
          </cell>
          <cell r="H46">
            <v>2053.6</v>
          </cell>
          <cell r="I46">
            <v>987.35</v>
          </cell>
          <cell r="J46">
            <v>1943.32</v>
          </cell>
          <cell r="K46">
            <v>2974.79</v>
          </cell>
          <cell r="L46">
            <v>2219.67</v>
          </cell>
          <cell r="M46">
            <v>2592.7199999999998</v>
          </cell>
          <cell r="N46">
            <v>21990.060000000005</v>
          </cell>
        </row>
        <row r="47">
          <cell r="B47">
            <v>137.56</v>
          </cell>
          <cell r="C47">
            <v>153</v>
          </cell>
          <cell r="D47">
            <v>1.2</v>
          </cell>
          <cell r="E47">
            <v>143.78</v>
          </cell>
          <cell r="F47">
            <v>2159.15</v>
          </cell>
          <cell r="G47">
            <v>6607.89</v>
          </cell>
          <cell r="H47">
            <v>2001.01</v>
          </cell>
          <cell r="I47">
            <v>978.1</v>
          </cell>
          <cell r="J47">
            <v>1893.77</v>
          </cell>
          <cell r="K47">
            <v>3022.52</v>
          </cell>
          <cell r="L47">
            <v>2208.87</v>
          </cell>
          <cell r="M47">
            <v>2616.1799999999998</v>
          </cell>
          <cell r="N47">
            <v>21923.03</v>
          </cell>
        </row>
        <row r="48">
          <cell r="B48">
            <v>130.47</v>
          </cell>
          <cell r="C48">
            <v>157.86000000000001</v>
          </cell>
          <cell r="D48">
            <v>1.36</v>
          </cell>
          <cell r="E48">
            <v>140.52000000000001</v>
          </cell>
          <cell r="F48">
            <v>2192.66</v>
          </cell>
          <cell r="G48">
            <v>6621.26</v>
          </cell>
          <cell r="H48">
            <v>1998.85</v>
          </cell>
          <cell r="I48">
            <v>932.97</v>
          </cell>
          <cell r="J48">
            <v>1844.25</v>
          </cell>
          <cell r="K48">
            <v>3066.06</v>
          </cell>
          <cell r="L48">
            <v>2195.3200000000002</v>
          </cell>
          <cell r="M48">
            <v>2614.4299999999998</v>
          </cell>
          <cell r="N48">
            <v>21896.010000000002</v>
          </cell>
        </row>
        <row r="49">
          <cell r="B49">
            <v>134.16999999999999</v>
          </cell>
          <cell r="C49">
            <v>153.51</v>
          </cell>
          <cell r="D49">
            <v>0.49</v>
          </cell>
          <cell r="E49">
            <v>133.97999999999999</v>
          </cell>
          <cell r="F49">
            <v>2210.2800000000002</v>
          </cell>
          <cell r="G49">
            <v>6528.11</v>
          </cell>
          <cell r="H49">
            <v>1950.44</v>
          </cell>
          <cell r="I49">
            <v>888.2</v>
          </cell>
          <cell r="J49">
            <v>1816.93</v>
          </cell>
          <cell r="K49">
            <v>3052.53</v>
          </cell>
          <cell r="L49">
            <v>2189.81</v>
          </cell>
          <cell r="M49">
            <v>2471.4</v>
          </cell>
          <cell r="N49">
            <v>21529.850000000006</v>
          </cell>
        </row>
        <row r="50">
          <cell r="B50">
            <v>120.88</v>
          </cell>
          <cell r="C50">
            <v>143.36000000000001</v>
          </cell>
          <cell r="D50">
            <v>1.01</v>
          </cell>
          <cell r="E50">
            <v>107.87</v>
          </cell>
          <cell r="F50">
            <v>2182</v>
          </cell>
          <cell r="G50">
            <v>6058.72</v>
          </cell>
          <cell r="H50">
            <v>1797.55</v>
          </cell>
          <cell r="I50">
            <v>843.88</v>
          </cell>
          <cell r="J50">
            <v>1706.07</v>
          </cell>
          <cell r="K50">
            <v>2909.21</v>
          </cell>
          <cell r="L50">
            <v>1962.02</v>
          </cell>
          <cell r="M50">
            <v>2217.58</v>
          </cell>
          <cell r="N50">
            <v>20050.150000000001</v>
          </cell>
        </row>
        <row r="51">
          <cell r="B51">
            <v>120.93</v>
          </cell>
          <cell r="C51">
            <v>136.22</v>
          </cell>
          <cell r="D51">
            <v>0.97</v>
          </cell>
          <cell r="E51">
            <v>103.3</v>
          </cell>
          <cell r="F51">
            <v>2178.81</v>
          </cell>
          <cell r="G51">
            <v>5946.08</v>
          </cell>
          <cell r="H51">
            <v>1761.12</v>
          </cell>
          <cell r="I51">
            <v>823.88</v>
          </cell>
          <cell r="J51">
            <v>1643.7</v>
          </cell>
          <cell r="K51">
            <v>2959.74</v>
          </cell>
          <cell r="L51">
            <v>1922.69</v>
          </cell>
          <cell r="M51">
            <v>2198.1</v>
          </cell>
          <cell r="N51">
            <v>19795.539999999997</v>
          </cell>
        </row>
        <row r="52">
          <cell r="B52">
            <v>121.29</v>
          </cell>
          <cell r="C52">
            <v>118.94</v>
          </cell>
          <cell r="D52">
            <v>0.67</v>
          </cell>
          <cell r="E52">
            <v>95.11</v>
          </cell>
          <cell r="F52">
            <v>2174.52</v>
          </cell>
          <cell r="G52">
            <v>5627.59</v>
          </cell>
          <cell r="H52">
            <v>1721.78</v>
          </cell>
          <cell r="I52">
            <v>783.85</v>
          </cell>
          <cell r="J52">
            <v>1544.73</v>
          </cell>
          <cell r="K52">
            <v>3022.28</v>
          </cell>
          <cell r="L52">
            <v>1838.2</v>
          </cell>
          <cell r="M52">
            <v>2145.5500000000002</v>
          </cell>
          <cell r="N52">
            <v>19194.509999999998</v>
          </cell>
        </row>
        <row r="53">
          <cell r="B53">
            <v>108.88</v>
          </cell>
          <cell r="C53">
            <v>95.63</v>
          </cell>
          <cell r="D53">
            <v>1.65</v>
          </cell>
          <cell r="E53">
            <v>85.53</v>
          </cell>
          <cell r="F53">
            <v>2052.0100000000002</v>
          </cell>
          <cell r="G53">
            <v>4956.5600000000004</v>
          </cell>
          <cell r="H53">
            <v>1498.22</v>
          </cell>
          <cell r="I53">
            <v>714.79</v>
          </cell>
          <cell r="J53">
            <v>1350.47</v>
          </cell>
          <cell r="K53">
            <v>2774.14</v>
          </cell>
          <cell r="L53">
            <v>1606.59</v>
          </cell>
          <cell r="M53">
            <v>1967.31</v>
          </cell>
          <cell r="N53">
            <v>17211.78</v>
          </cell>
        </row>
        <row r="54">
          <cell r="B54">
            <v>89.86</v>
          </cell>
          <cell r="C54">
            <v>80.75</v>
          </cell>
          <cell r="D54">
            <v>1.62</v>
          </cell>
          <cell r="E54">
            <v>69.3</v>
          </cell>
          <cell r="F54">
            <v>1977.97</v>
          </cell>
          <cell r="G54">
            <v>4735.84</v>
          </cell>
          <cell r="H54">
            <v>1390.83</v>
          </cell>
          <cell r="I54">
            <v>668.09</v>
          </cell>
          <cell r="J54">
            <v>1284.95</v>
          </cell>
          <cell r="K54">
            <v>2628.43</v>
          </cell>
          <cell r="L54">
            <v>1509.3</v>
          </cell>
          <cell r="M54">
            <v>1888.68</v>
          </cell>
          <cell r="N54">
            <v>16325.62</v>
          </cell>
        </row>
        <row r="55">
          <cell r="B55">
            <v>81.150000000000006</v>
          </cell>
          <cell r="C55">
            <v>74.849999999999994</v>
          </cell>
          <cell r="D55">
            <v>1.63</v>
          </cell>
          <cell r="E55">
            <v>77.77</v>
          </cell>
          <cell r="F55">
            <v>1915.03</v>
          </cell>
          <cell r="G55">
            <v>4635.6499999999996</v>
          </cell>
          <cell r="H55">
            <v>1351.67</v>
          </cell>
          <cell r="I55">
            <v>651.67999999999995</v>
          </cell>
          <cell r="J55">
            <v>1247.3499999999999</v>
          </cell>
          <cell r="K55">
            <v>2568.86</v>
          </cell>
          <cell r="L55">
            <v>1518.87</v>
          </cell>
          <cell r="M55">
            <v>1863.95</v>
          </cell>
          <cell r="N55">
            <v>15988.460000000003</v>
          </cell>
        </row>
        <row r="56">
          <cell r="B56">
            <v>77.27</v>
          </cell>
          <cell r="C56">
            <v>67.31</v>
          </cell>
          <cell r="D56">
            <v>1.61</v>
          </cell>
          <cell r="E56">
            <v>74.03</v>
          </cell>
          <cell r="F56">
            <v>1935.49</v>
          </cell>
          <cell r="G56">
            <v>4533.0600000000004</v>
          </cell>
          <cell r="H56">
            <v>1351.67</v>
          </cell>
          <cell r="I56">
            <v>656.19</v>
          </cell>
          <cell r="J56">
            <v>1217.58</v>
          </cell>
          <cell r="K56">
            <v>2616.96</v>
          </cell>
          <cell r="L56">
            <v>1470.5</v>
          </cell>
          <cell r="M56">
            <v>1799.25</v>
          </cell>
          <cell r="N56">
            <v>15800.920000000002</v>
          </cell>
        </row>
        <row r="57">
          <cell r="B57">
            <v>83.14</v>
          </cell>
          <cell r="C57">
            <v>67.709999999999994</v>
          </cell>
          <cell r="D57">
            <v>1.23</v>
          </cell>
          <cell r="E57">
            <v>68.62</v>
          </cell>
          <cell r="F57">
            <v>1968.92</v>
          </cell>
          <cell r="G57">
            <v>4536.2700000000004</v>
          </cell>
          <cell r="H57">
            <v>1334.55</v>
          </cell>
          <cell r="I57">
            <v>639.04999999999995</v>
          </cell>
          <cell r="J57">
            <v>1208.29</v>
          </cell>
          <cell r="K57">
            <v>2596.5300000000002</v>
          </cell>
          <cell r="L57">
            <v>1455.35</v>
          </cell>
          <cell r="M57">
            <v>1799.63</v>
          </cell>
          <cell r="N57">
            <v>15759.29</v>
          </cell>
        </row>
        <row r="58">
          <cell r="B58">
            <v>79.44</v>
          </cell>
          <cell r="C58">
            <v>66.7</v>
          </cell>
          <cell r="D58">
            <v>2.0099999999999998</v>
          </cell>
          <cell r="E58">
            <v>63.58</v>
          </cell>
          <cell r="F58">
            <v>1902.41</v>
          </cell>
          <cell r="G58">
            <v>4521.8599999999997</v>
          </cell>
          <cell r="H58">
            <v>1334.6</v>
          </cell>
          <cell r="I58">
            <v>657.96</v>
          </cell>
          <cell r="J58">
            <v>1198.33</v>
          </cell>
          <cell r="K58">
            <v>2576.3200000000002</v>
          </cell>
          <cell r="L58">
            <v>1416.22</v>
          </cell>
          <cell r="M58">
            <v>1748.31</v>
          </cell>
          <cell r="N58">
            <v>15567.74</v>
          </cell>
        </row>
        <row r="59">
          <cell r="B59">
            <v>77.989999999999995</v>
          </cell>
          <cell r="C59">
            <v>70.430000000000007</v>
          </cell>
          <cell r="D59">
            <v>2.86</v>
          </cell>
          <cell r="E59">
            <v>47.35</v>
          </cell>
          <cell r="F59">
            <v>1919.05</v>
          </cell>
          <cell r="G59">
            <v>4267.54</v>
          </cell>
          <cell r="H59">
            <v>1323.16</v>
          </cell>
          <cell r="I59">
            <v>645.29</v>
          </cell>
          <cell r="J59">
            <v>1108.68</v>
          </cell>
          <cell r="K59">
            <v>2505.04</v>
          </cell>
          <cell r="L59">
            <v>1297.31</v>
          </cell>
          <cell r="M59">
            <v>1696.77</v>
          </cell>
          <cell r="N59">
            <v>14961.47</v>
          </cell>
        </row>
        <row r="60">
          <cell r="B60">
            <v>77.98</v>
          </cell>
          <cell r="C60">
            <v>65.48</v>
          </cell>
          <cell r="D60">
            <v>2.82</v>
          </cell>
          <cell r="E60">
            <v>52.42</v>
          </cell>
          <cell r="F60">
            <v>1894.65</v>
          </cell>
          <cell r="G60">
            <v>4397.54</v>
          </cell>
          <cell r="H60">
            <v>1338.19</v>
          </cell>
          <cell r="I60">
            <v>656.6</v>
          </cell>
          <cell r="J60">
            <v>1072.1300000000001</v>
          </cell>
          <cell r="K60">
            <v>2473.8200000000002</v>
          </cell>
          <cell r="L60">
            <v>1308.75</v>
          </cell>
          <cell r="M60">
            <v>1791.39</v>
          </cell>
          <cell r="N60">
            <v>15131.77</v>
          </cell>
        </row>
        <row r="61">
          <cell r="B61">
            <v>80.36</v>
          </cell>
          <cell r="C61">
            <v>64.58</v>
          </cell>
          <cell r="D61">
            <v>2.0499999999999998</v>
          </cell>
          <cell r="E61">
            <v>48</v>
          </cell>
          <cell r="F61">
            <v>1927.31</v>
          </cell>
          <cell r="G61">
            <v>4483.78</v>
          </cell>
          <cell r="H61">
            <v>1373.24</v>
          </cell>
          <cell r="I61">
            <v>686.24</v>
          </cell>
          <cell r="J61">
            <v>1110.1199999999999</v>
          </cell>
          <cell r="K61">
            <v>2491.9699999999998</v>
          </cell>
          <cell r="L61">
            <v>1293</v>
          </cell>
          <cell r="M61">
            <v>1832.54</v>
          </cell>
          <cell r="N61">
            <v>15393.189999999999</v>
          </cell>
        </row>
        <row r="62">
          <cell r="B62">
            <v>67.400000000000006</v>
          </cell>
          <cell r="C62">
            <v>68.099999999999994</v>
          </cell>
          <cell r="D62">
            <v>1.44</v>
          </cell>
          <cell r="E62">
            <v>40.409999999999997</v>
          </cell>
          <cell r="F62">
            <v>1951.58</v>
          </cell>
          <cell r="G62">
            <v>4629.3500000000004</v>
          </cell>
          <cell r="H62">
            <v>1393.12</v>
          </cell>
          <cell r="I62">
            <v>737.98</v>
          </cell>
          <cell r="J62">
            <v>1106.73</v>
          </cell>
          <cell r="K62">
            <v>2582.6</v>
          </cell>
          <cell r="L62">
            <v>1370.91</v>
          </cell>
          <cell r="M62">
            <v>1925.01</v>
          </cell>
          <cell r="N62">
            <v>15874.630000000001</v>
          </cell>
        </row>
        <row r="63">
          <cell r="B63">
            <v>64.849999999999994</v>
          </cell>
          <cell r="C63">
            <v>72.16</v>
          </cell>
          <cell r="D63">
            <v>2.23</v>
          </cell>
          <cell r="E63">
            <v>43.65</v>
          </cell>
          <cell r="F63">
            <v>2053.4699999999998</v>
          </cell>
          <cell r="G63">
            <v>4712.88</v>
          </cell>
          <cell r="H63">
            <v>1444.03</v>
          </cell>
          <cell r="I63">
            <v>727.44</v>
          </cell>
          <cell r="J63">
            <v>1149.08</v>
          </cell>
          <cell r="K63">
            <v>2631.77</v>
          </cell>
          <cell r="L63">
            <v>1460.56</v>
          </cell>
          <cell r="M63">
            <v>1958.91</v>
          </cell>
          <cell r="N63">
            <v>16321.03</v>
          </cell>
        </row>
        <row r="64">
          <cell r="B64">
            <v>68.05</v>
          </cell>
          <cell r="C64">
            <v>71.709999999999994</v>
          </cell>
          <cell r="D64">
            <v>1.24</v>
          </cell>
          <cell r="E64">
            <v>52.8</v>
          </cell>
          <cell r="F64">
            <v>2165.9299999999998</v>
          </cell>
          <cell r="G64">
            <v>4867.9799999999996</v>
          </cell>
          <cell r="H64">
            <v>1500.22</v>
          </cell>
          <cell r="I64">
            <v>736.81</v>
          </cell>
          <cell r="J64">
            <v>1161.68</v>
          </cell>
          <cell r="K64">
            <v>2686.24</v>
          </cell>
          <cell r="L64">
            <v>1461.56</v>
          </cell>
          <cell r="M64">
            <v>1990.79</v>
          </cell>
          <cell r="N64">
            <v>16765.009999999998</v>
          </cell>
        </row>
        <row r="65">
          <cell r="B65">
            <v>68.87</v>
          </cell>
          <cell r="C65">
            <v>73.62</v>
          </cell>
          <cell r="D65">
            <v>1.28</v>
          </cell>
          <cell r="E65">
            <v>58.03</v>
          </cell>
          <cell r="F65">
            <v>2217.79</v>
          </cell>
          <cell r="G65">
            <v>4918.9799999999996</v>
          </cell>
          <cell r="H65">
            <v>1518.26</v>
          </cell>
          <cell r="I65">
            <v>771.07</v>
          </cell>
          <cell r="J65">
            <v>1175.7</v>
          </cell>
          <cell r="K65">
            <v>2707</v>
          </cell>
          <cell r="L65">
            <v>1484.7</v>
          </cell>
          <cell r="M65">
            <v>1987.76</v>
          </cell>
          <cell r="N65">
            <v>16983.060000000001</v>
          </cell>
        </row>
        <row r="66">
          <cell r="B66">
            <v>78.94</v>
          </cell>
          <cell r="C66">
            <v>73.61</v>
          </cell>
          <cell r="D66">
            <v>1.37</v>
          </cell>
          <cell r="E66">
            <v>56.15</v>
          </cell>
          <cell r="F66">
            <v>2212.09</v>
          </cell>
          <cell r="G66">
            <v>4803.3900000000003</v>
          </cell>
          <cell r="H66">
            <v>1473</v>
          </cell>
          <cell r="I66">
            <v>744.71</v>
          </cell>
          <cell r="J66">
            <v>1173.57</v>
          </cell>
          <cell r="K66">
            <v>2668.07</v>
          </cell>
          <cell r="L66">
            <v>1414.62</v>
          </cell>
          <cell r="M66">
            <v>1907.2</v>
          </cell>
          <cell r="N66">
            <v>16606.72</v>
          </cell>
        </row>
        <row r="67">
          <cell r="B67">
            <v>84.28</v>
          </cell>
          <cell r="C67">
            <v>71.83</v>
          </cell>
          <cell r="D67">
            <v>1.43</v>
          </cell>
          <cell r="E67">
            <v>55.41</v>
          </cell>
          <cell r="F67">
            <v>2144.89</v>
          </cell>
          <cell r="G67">
            <v>4767.83</v>
          </cell>
          <cell r="H67">
            <v>1409.31</v>
          </cell>
          <cell r="I67">
            <v>734.27</v>
          </cell>
          <cell r="J67">
            <v>1169.29</v>
          </cell>
          <cell r="K67">
            <v>2661.97</v>
          </cell>
          <cell r="L67">
            <v>1425.38</v>
          </cell>
          <cell r="M67">
            <v>1954.5</v>
          </cell>
          <cell r="N67">
            <v>16480.39</v>
          </cell>
        </row>
        <row r="68">
          <cell r="B68">
            <v>72.599999999999994</v>
          </cell>
          <cell r="C68">
            <v>56.92</v>
          </cell>
          <cell r="D68">
            <v>1.45</v>
          </cell>
          <cell r="E68">
            <v>59.35</v>
          </cell>
          <cell r="F68">
            <v>1909.66</v>
          </cell>
          <cell r="G68">
            <v>4543.43</v>
          </cell>
          <cell r="H68">
            <v>1385.15</v>
          </cell>
          <cell r="I68">
            <v>710.44</v>
          </cell>
          <cell r="J68">
            <v>1037.9000000000001</v>
          </cell>
          <cell r="K68">
            <v>2465.39</v>
          </cell>
          <cell r="L68">
            <v>1200.22</v>
          </cell>
          <cell r="M68">
            <v>1855.25</v>
          </cell>
          <cell r="N68">
            <v>15297.759999999998</v>
          </cell>
        </row>
        <row r="70">
          <cell r="B70">
            <v>70.67</v>
          </cell>
          <cell r="C70">
            <v>56.2</v>
          </cell>
          <cell r="D70">
            <v>1.3</v>
          </cell>
          <cell r="E70">
            <v>65.27</v>
          </cell>
          <cell r="F70">
            <v>1884.28</v>
          </cell>
          <cell r="G70">
            <v>4475.6499999999996</v>
          </cell>
          <cell r="H70">
            <v>1300.4100000000001</v>
          </cell>
          <cell r="I70">
            <v>719.93</v>
          </cell>
          <cell r="J70">
            <v>1027.18</v>
          </cell>
          <cell r="K70">
            <v>2483.3000000000002</v>
          </cell>
          <cell r="L70">
            <v>1237.46</v>
          </cell>
          <cell r="M70">
            <v>1868.98</v>
          </cell>
          <cell r="N70">
            <v>15190.629999999997</v>
          </cell>
        </row>
        <row r="71">
          <cell r="B71">
            <v>55.85</v>
          </cell>
          <cell r="C71">
            <v>52.49</v>
          </cell>
          <cell r="D71">
            <v>6.56</v>
          </cell>
          <cell r="E71">
            <v>63.8</v>
          </cell>
          <cell r="F71">
            <v>1756.39</v>
          </cell>
          <cell r="G71">
            <v>4511.74</v>
          </cell>
          <cell r="H71">
            <v>1288.82</v>
          </cell>
          <cell r="I71">
            <v>652.16</v>
          </cell>
          <cell r="J71">
            <v>902.82</v>
          </cell>
          <cell r="K71">
            <v>2413.41</v>
          </cell>
          <cell r="L71">
            <v>1192.97</v>
          </cell>
          <cell r="M71">
            <v>1785.46</v>
          </cell>
          <cell r="N71">
            <v>14682.469999999998</v>
          </cell>
        </row>
        <row r="72">
          <cell r="B72">
            <v>59.16</v>
          </cell>
          <cell r="C72">
            <v>52.03</v>
          </cell>
          <cell r="D72">
            <v>6.67</v>
          </cell>
          <cell r="E72">
            <v>56.07</v>
          </cell>
          <cell r="F72">
            <v>1734.98</v>
          </cell>
          <cell r="G72">
            <v>4338.3599999999997</v>
          </cell>
          <cell r="H72">
            <v>1261.6600000000001</v>
          </cell>
          <cell r="I72">
            <v>636.70000000000005</v>
          </cell>
          <cell r="J72">
            <v>829.84</v>
          </cell>
          <cell r="K72">
            <v>2345.79</v>
          </cell>
          <cell r="L72">
            <v>1120.55</v>
          </cell>
          <cell r="M72">
            <v>1749.24</v>
          </cell>
          <cell r="N72">
            <v>14191.049999999997</v>
          </cell>
        </row>
        <row r="73">
          <cell r="B73">
            <v>56.83</v>
          </cell>
          <cell r="C73">
            <v>49.93</v>
          </cell>
          <cell r="D73">
            <v>6.34</v>
          </cell>
          <cell r="E73">
            <v>48.9</v>
          </cell>
          <cell r="F73">
            <v>1483.38</v>
          </cell>
          <cell r="G73">
            <v>4020.6</v>
          </cell>
          <cell r="H73">
            <v>1127.99</v>
          </cell>
          <cell r="I73">
            <v>508.28</v>
          </cell>
          <cell r="J73">
            <v>698.25</v>
          </cell>
          <cell r="K73">
            <v>2174.5300000000002</v>
          </cell>
          <cell r="L73">
            <v>979.92</v>
          </cell>
          <cell r="M73">
            <v>1683.68</v>
          </cell>
          <cell r="N73">
            <v>12838.63</v>
          </cell>
        </row>
        <row r="74">
          <cell r="B74">
            <v>60.97</v>
          </cell>
          <cell r="C74">
            <v>46.15</v>
          </cell>
          <cell r="D74">
            <v>6.35</v>
          </cell>
          <cell r="E74">
            <v>52.01</v>
          </cell>
          <cell r="F74">
            <v>1244.83</v>
          </cell>
          <cell r="G74">
            <v>3629.71</v>
          </cell>
          <cell r="H74">
            <v>1056.6400000000001</v>
          </cell>
          <cell r="I74">
            <v>468.35</v>
          </cell>
          <cell r="J74">
            <v>620.38</v>
          </cell>
          <cell r="K74">
            <v>2008.54</v>
          </cell>
          <cell r="L74">
            <v>910.36</v>
          </cell>
          <cell r="M74">
            <v>1613.53</v>
          </cell>
          <cell r="N74">
            <v>11717.820000000002</v>
          </cell>
        </row>
        <row r="75">
          <cell r="B75">
            <v>60.92</v>
          </cell>
          <cell r="C75">
            <v>29.35</v>
          </cell>
          <cell r="D75">
            <v>7.54</v>
          </cell>
          <cell r="E75">
            <v>49.05</v>
          </cell>
          <cell r="F75">
            <v>1206.76</v>
          </cell>
          <cell r="G75">
            <v>3357.27</v>
          </cell>
          <cell r="H75">
            <v>978.34</v>
          </cell>
          <cell r="I75">
            <v>445.65</v>
          </cell>
          <cell r="J75">
            <v>576.48</v>
          </cell>
          <cell r="K75">
            <v>1974.85</v>
          </cell>
          <cell r="L75">
            <v>889.77</v>
          </cell>
          <cell r="M75">
            <v>1601.14</v>
          </cell>
          <cell r="N75">
            <v>11177.119999999999</v>
          </cell>
        </row>
        <row r="76">
          <cell r="B76">
            <v>54.99</v>
          </cell>
          <cell r="C76">
            <v>29.44</v>
          </cell>
          <cell r="D76">
            <v>5.0599999999999996</v>
          </cell>
          <cell r="E76">
            <v>50.41</v>
          </cell>
          <cell r="F76">
            <v>1137.8399999999999</v>
          </cell>
          <cell r="G76">
            <v>3192.92</v>
          </cell>
          <cell r="H76">
            <v>885.06</v>
          </cell>
          <cell r="I76">
            <v>372.07</v>
          </cell>
          <cell r="J76">
            <v>499.83</v>
          </cell>
          <cell r="K76">
            <v>1801.13</v>
          </cell>
          <cell r="L76">
            <v>806.86</v>
          </cell>
          <cell r="M76">
            <v>1460.7</v>
          </cell>
          <cell r="N76">
            <v>10296.31</v>
          </cell>
        </row>
        <row r="77">
          <cell r="B77">
            <v>60.59</v>
          </cell>
          <cell r="C77">
            <v>30.74</v>
          </cell>
          <cell r="D77">
            <v>6.79</v>
          </cell>
          <cell r="E77">
            <v>63.97</v>
          </cell>
          <cell r="F77">
            <v>1095.0899999999999</v>
          </cell>
          <cell r="G77">
            <v>3229.55</v>
          </cell>
          <cell r="H77">
            <v>894.07</v>
          </cell>
          <cell r="I77">
            <v>357.25</v>
          </cell>
          <cell r="J77">
            <v>504.69</v>
          </cell>
          <cell r="K77">
            <v>1744.3</v>
          </cell>
          <cell r="L77">
            <v>804.14</v>
          </cell>
          <cell r="M77">
            <v>1426.06</v>
          </cell>
          <cell r="N77">
            <v>10217.239999999998</v>
          </cell>
        </row>
        <row r="78">
          <cell r="B78">
            <v>54.97</v>
          </cell>
          <cell r="C78">
            <v>28.77</v>
          </cell>
          <cell r="D78">
            <v>6.78</v>
          </cell>
          <cell r="E78">
            <v>44.95</v>
          </cell>
          <cell r="F78">
            <v>1043.74</v>
          </cell>
          <cell r="G78">
            <v>3041.29</v>
          </cell>
          <cell r="H78">
            <v>860.79</v>
          </cell>
          <cell r="I78">
            <v>318.39</v>
          </cell>
          <cell r="J78">
            <v>476.67</v>
          </cell>
          <cell r="K78">
            <v>1650.36</v>
          </cell>
          <cell r="L78">
            <v>803.77</v>
          </cell>
          <cell r="M78">
            <v>1406.73</v>
          </cell>
          <cell r="N78">
            <v>9737.2099999999991</v>
          </cell>
        </row>
        <row r="79">
          <cell r="B79">
            <v>55.65</v>
          </cell>
          <cell r="C79">
            <v>25.24</v>
          </cell>
          <cell r="D79">
            <v>8.43</v>
          </cell>
          <cell r="E79">
            <v>42.64</v>
          </cell>
          <cell r="F79">
            <v>998.36</v>
          </cell>
          <cell r="G79">
            <v>3017.79</v>
          </cell>
          <cell r="H79">
            <v>856.09</v>
          </cell>
          <cell r="I79">
            <v>307.66000000000003</v>
          </cell>
          <cell r="J79">
            <v>481.75</v>
          </cell>
          <cell r="K79">
            <v>1648.31</v>
          </cell>
          <cell r="L79">
            <v>765.92</v>
          </cell>
          <cell r="M79">
            <v>1354.28</v>
          </cell>
          <cell r="N79">
            <v>9562.1200000000008</v>
          </cell>
        </row>
        <row r="80">
          <cell r="B80">
            <v>48.49</v>
          </cell>
          <cell r="C80">
            <v>30.34</v>
          </cell>
          <cell r="D80">
            <v>7.15</v>
          </cell>
          <cell r="E80">
            <v>55.42</v>
          </cell>
          <cell r="F80">
            <v>900.97</v>
          </cell>
          <cell r="G80">
            <v>2999.03</v>
          </cell>
          <cell r="H80">
            <v>815.36</v>
          </cell>
          <cell r="I80">
            <v>270.22000000000003</v>
          </cell>
          <cell r="J80">
            <v>474.5</v>
          </cell>
          <cell r="K80">
            <v>1636.18</v>
          </cell>
          <cell r="L80">
            <v>788.4</v>
          </cell>
          <cell r="M80">
            <v>1353.94</v>
          </cell>
          <cell r="N80">
            <v>9380</v>
          </cell>
        </row>
        <row r="81">
          <cell r="B81">
            <v>52.25</v>
          </cell>
          <cell r="C81">
            <v>42.08</v>
          </cell>
          <cell r="D81">
            <v>6.84</v>
          </cell>
          <cell r="E81">
            <v>41.96</v>
          </cell>
          <cell r="F81">
            <v>928.77</v>
          </cell>
          <cell r="G81">
            <v>3045.63</v>
          </cell>
          <cell r="H81">
            <v>775.98</v>
          </cell>
          <cell r="I81">
            <v>263.86</v>
          </cell>
          <cell r="J81">
            <v>466.56</v>
          </cell>
          <cell r="K81">
            <v>1662.41</v>
          </cell>
          <cell r="L81">
            <v>731.96</v>
          </cell>
          <cell r="M81">
            <v>1283.6500000000001</v>
          </cell>
          <cell r="N81">
            <v>9301.9500000000007</v>
          </cell>
        </row>
        <row r="82">
          <cell r="B82">
            <v>52.92</v>
          </cell>
          <cell r="C82">
            <v>28.85</v>
          </cell>
          <cell r="D82">
            <v>5.97</v>
          </cell>
          <cell r="E82">
            <v>40.64</v>
          </cell>
          <cell r="F82">
            <v>942.68</v>
          </cell>
          <cell r="G82">
            <v>2936.24</v>
          </cell>
          <cell r="H82">
            <v>737.88</v>
          </cell>
          <cell r="I82">
            <v>229.52</v>
          </cell>
          <cell r="J82">
            <v>435.81</v>
          </cell>
          <cell r="K82">
            <v>1624.45</v>
          </cell>
          <cell r="L82">
            <v>811.74</v>
          </cell>
          <cell r="M82">
            <v>1282.33</v>
          </cell>
          <cell r="N82">
            <v>9129.0299999999988</v>
          </cell>
        </row>
        <row r="83">
          <cell r="B83">
            <v>51</v>
          </cell>
          <cell r="C83">
            <v>28.54</v>
          </cell>
          <cell r="D83">
            <v>4.43</v>
          </cell>
          <cell r="E83">
            <v>35.33</v>
          </cell>
          <cell r="F83">
            <v>900.14</v>
          </cell>
          <cell r="G83">
            <v>2778.19</v>
          </cell>
          <cell r="H83">
            <v>751.52</v>
          </cell>
          <cell r="I83">
            <v>213.8</v>
          </cell>
          <cell r="J83">
            <v>379.87</v>
          </cell>
          <cell r="K83">
            <v>1532.64</v>
          </cell>
          <cell r="L83">
            <v>714.39</v>
          </cell>
          <cell r="M83">
            <v>1290.8800000000001</v>
          </cell>
          <cell r="N83">
            <v>8680.73</v>
          </cell>
        </row>
        <row r="84">
          <cell r="B84">
            <v>42.4</v>
          </cell>
          <cell r="C84">
            <v>19.59</v>
          </cell>
          <cell r="D84">
            <v>2.14</v>
          </cell>
          <cell r="E84">
            <v>25.16</v>
          </cell>
          <cell r="F84">
            <v>815.82</v>
          </cell>
          <cell r="G84">
            <v>2643.79</v>
          </cell>
          <cell r="H84">
            <v>708.91</v>
          </cell>
          <cell r="I84">
            <v>185.43</v>
          </cell>
          <cell r="J84">
            <v>315.77999999999997</v>
          </cell>
          <cell r="K84">
            <v>1504.4</v>
          </cell>
          <cell r="L84">
            <v>709.88</v>
          </cell>
          <cell r="M84">
            <v>1292.32</v>
          </cell>
          <cell r="N84">
            <v>8265.6200000000008</v>
          </cell>
        </row>
        <row r="85">
          <cell r="B85">
            <v>37.56</v>
          </cell>
          <cell r="C85">
            <v>19.43</v>
          </cell>
          <cell r="D85">
            <v>0.76</v>
          </cell>
          <cell r="E85">
            <v>19.22</v>
          </cell>
          <cell r="F85">
            <v>924.35</v>
          </cell>
          <cell r="G85">
            <v>2548.36</v>
          </cell>
          <cell r="H85">
            <v>698.98</v>
          </cell>
          <cell r="I85">
            <v>144.69999999999999</v>
          </cell>
          <cell r="J85">
            <v>308.07</v>
          </cell>
          <cell r="K85">
            <v>1441.63</v>
          </cell>
          <cell r="L85">
            <v>682.8</v>
          </cell>
          <cell r="M85">
            <v>1222.19</v>
          </cell>
          <cell r="N85">
            <v>8048.0499999999993</v>
          </cell>
        </row>
        <row r="86">
          <cell r="B86">
            <v>32.4</v>
          </cell>
          <cell r="C86">
            <v>13.5</v>
          </cell>
          <cell r="D86">
            <v>0.7</v>
          </cell>
          <cell r="E86">
            <v>24.82</v>
          </cell>
          <cell r="F86">
            <v>763.6</v>
          </cell>
          <cell r="G86">
            <v>2604.83</v>
          </cell>
          <cell r="H86">
            <v>684.23</v>
          </cell>
          <cell r="I86">
            <v>158.38999999999999</v>
          </cell>
          <cell r="J86">
            <v>282.94</v>
          </cell>
          <cell r="K86">
            <v>1474.12</v>
          </cell>
          <cell r="L86">
            <v>648.89</v>
          </cell>
          <cell r="M86">
            <v>1217.3599999999999</v>
          </cell>
          <cell r="N86">
            <v>7905.78</v>
          </cell>
        </row>
        <row r="87">
          <cell r="B87">
            <v>28.45</v>
          </cell>
          <cell r="C87">
            <v>7.51</v>
          </cell>
          <cell r="D87">
            <v>2.88</v>
          </cell>
          <cell r="E87">
            <v>33.200000000000003</v>
          </cell>
          <cell r="F87">
            <v>725.37</v>
          </cell>
          <cell r="G87">
            <v>2655.58</v>
          </cell>
          <cell r="H87">
            <v>662.68</v>
          </cell>
          <cell r="I87">
            <v>151.6</v>
          </cell>
          <cell r="J87">
            <v>302.02</v>
          </cell>
          <cell r="K87">
            <v>1433.94</v>
          </cell>
          <cell r="L87">
            <v>648.76</v>
          </cell>
          <cell r="M87">
            <v>1197.1600000000001</v>
          </cell>
          <cell r="N87">
            <v>7849.1500000000015</v>
          </cell>
        </row>
        <row r="88">
          <cell r="B88">
            <v>26.86</v>
          </cell>
          <cell r="C88">
            <v>9.44</v>
          </cell>
          <cell r="D88">
            <v>0.35</v>
          </cell>
          <cell r="E88">
            <v>36.200000000000003</v>
          </cell>
          <cell r="F88">
            <v>690.65</v>
          </cell>
          <cell r="G88">
            <v>2659.28</v>
          </cell>
          <cell r="H88">
            <v>594.45000000000005</v>
          </cell>
          <cell r="I88">
            <v>148.44</v>
          </cell>
          <cell r="J88">
            <v>262.86</v>
          </cell>
          <cell r="K88">
            <v>1402.04</v>
          </cell>
          <cell r="L88">
            <v>622.45000000000005</v>
          </cell>
          <cell r="M88">
            <v>1146.68</v>
          </cell>
          <cell r="N88">
            <v>7599.7</v>
          </cell>
        </row>
        <row r="89">
          <cell r="B89">
            <v>26.12</v>
          </cell>
          <cell r="C89">
            <v>9.36</v>
          </cell>
          <cell r="D89">
            <v>0.35</v>
          </cell>
          <cell r="E89">
            <v>30.51</v>
          </cell>
          <cell r="F89">
            <v>653.23</v>
          </cell>
          <cell r="G89">
            <v>2591.12</v>
          </cell>
          <cell r="H89">
            <v>599.58000000000004</v>
          </cell>
          <cell r="I89">
            <v>129.75</v>
          </cell>
          <cell r="J89">
            <v>231.26</v>
          </cell>
          <cell r="K89">
            <v>1384.27</v>
          </cell>
          <cell r="L89">
            <v>585.94000000000005</v>
          </cell>
          <cell r="M89">
            <v>1100.1400000000001</v>
          </cell>
          <cell r="N89">
            <v>7341.63</v>
          </cell>
        </row>
        <row r="90">
          <cell r="B90">
            <v>26.32</v>
          </cell>
          <cell r="C90">
            <v>9.84</v>
          </cell>
          <cell r="D90">
            <v>1.72</v>
          </cell>
          <cell r="E90">
            <v>29</v>
          </cell>
          <cell r="F90">
            <v>616.79999999999995</v>
          </cell>
          <cell r="G90">
            <v>2564.15</v>
          </cell>
          <cell r="H90">
            <v>543.89</v>
          </cell>
          <cell r="I90">
            <v>113.93</v>
          </cell>
          <cell r="J90">
            <v>220.66</v>
          </cell>
          <cell r="K90">
            <v>1301.07</v>
          </cell>
          <cell r="L90">
            <v>549.62</v>
          </cell>
          <cell r="M90">
            <v>975.97</v>
          </cell>
          <cell r="N90">
            <v>6952.9699999999993</v>
          </cell>
        </row>
        <row r="91">
          <cell r="B91">
            <v>27.82</v>
          </cell>
          <cell r="C91">
            <v>10.88</v>
          </cell>
          <cell r="D91">
            <v>1.8</v>
          </cell>
          <cell r="E91">
            <v>28.77</v>
          </cell>
          <cell r="F91">
            <v>596.71</v>
          </cell>
          <cell r="G91">
            <v>2442.48</v>
          </cell>
          <cell r="H91">
            <v>513.20000000000005</v>
          </cell>
          <cell r="I91">
            <v>104.14</v>
          </cell>
          <cell r="J91">
            <v>205.08</v>
          </cell>
          <cell r="K91">
            <v>1244.33</v>
          </cell>
          <cell r="L91">
            <v>519.76</v>
          </cell>
          <cell r="M91">
            <v>902.54</v>
          </cell>
          <cell r="N91">
            <v>6597.5099999999993</v>
          </cell>
        </row>
        <row r="92">
          <cell r="B92">
            <v>25.59</v>
          </cell>
          <cell r="C92">
            <v>11.12</v>
          </cell>
          <cell r="D92">
            <v>1.8</v>
          </cell>
          <cell r="E92">
            <v>29.09</v>
          </cell>
          <cell r="F92">
            <v>573.26</v>
          </cell>
          <cell r="G92">
            <v>2439.15</v>
          </cell>
          <cell r="H92">
            <v>594.48</v>
          </cell>
          <cell r="I92">
            <v>118.16</v>
          </cell>
          <cell r="J92">
            <v>102.96</v>
          </cell>
          <cell r="K92">
            <v>1184.92</v>
          </cell>
          <cell r="L92">
            <v>499.6</v>
          </cell>
          <cell r="M92">
            <v>840.37</v>
          </cell>
          <cell r="N92">
            <v>6420.5000000000009</v>
          </cell>
        </row>
        <row r="93">
          <cell r="B93">
            <v>25.7</v>
          </cell>
          <cell r="C93">
            <v>11.09</v>
          </cell>
          <cell r="D93">
            <v>1.75</v>
          </cell>
          <cell r="E93">
            <v>19.170000000000002</v>
          </cell>
          <cell r="F93">
            <v>540.52</v>
          </cell>
          <cell r="G93">
            <v>2395.6799999999998</v>
          </cell>
          <cell r="H93">
            <v>577.66</v>
          </cell>
          <cell r="I93">
            <v>115.83</v>
          </cell>
          <cell r="J93">
            <v>95.74</v>
          </cell>
          <cell r="K93">
            <v>1126.69</v>
          </cell>
          <cell r="L93">
            <v>480.6</v>
          </cell>
          <cell r="M93">
            <v>763.76</v>
          </cell>
          <cell r="N93">
            <v>6154.1900000000005</v>
          </cell>
        </row>
        <row r="94">
          <cell r="B94">
            <v>24.37</v>
          </cell>
          <cell r="C94">
            <v>11.03</v>
          </cell>
          <cell r="D94">
            <v>2.77</v>
          </cell>
          <cell r="E94">
            <v>13.57</v>
          </cell>
          <cell r="F94">
            <v>529.37</v>
          </cell>
          <cell r="G94">
            <v>2367.81</v>
          </cell>
          <cell r="H94">
            <v>535.64</v>
          </cell>
          <cell r="I94">
            <v>116.66</v>
          </cell>
          <cell r="J94">
            <v>98.47</v>
          </cell>
          <cell r="K94">
            <v>1079.74</v>
          </cell>
          <cell r="L94">
            <v>500.41</v>
          </cell>
          <cell r="M94">
            <v>692.3</v>
          </cell>
          <cell r="N94">
            <v>5972.1399999999994</v>
          </cell>
        </row>
        <row r="95">
          <cell r="B95">
            <v>26.03</v>
          </cell>
          <cell r="C95">
            <v>11.76</v>
          </cell>
          <cell r="D95">
            <v>2.81</v>
          </cell>
          <cell r="E95">
            <v>13.37</v>
          </cell>
          <cell r="F95">
            <v>510.09</v>
          </cell>
          <cell r="G95">
            <v>2323.9299999999998</v>
          </cell>
          <cell r="H95">
            <v>550.08000000000004</v>
          </cell>
          <cell r="I95">
            <v>117.63</v>
          </cell>
          <cell r="J95">
            <v>94.48</v>
          </cell>
          <cell r="K95">
            <v>1077.55</v>
          </cell>
          <cell r="L95">
            <v>492.23</v>
          </cell>
          <cell r="M95">
            <v>690.39</v>
          </cell>
          <cell r="N95">
            <v>5910.3499999999995</v>
          </cell>
        </row>
      </sheetData>
      <sheetData sheetId="2">
        <row r="12">
          <cell r="N12">
            <v>11579</v>
          </cell>
        </row>
        <row r="40">
          <cell r="B40">
            <v>85.11</v>
          </cell>
          <cell r="C40">
            <v>54.75</v>
          </cell>
          <cell r="D40">
            <v>17.28</v>
          </cell>
          <cell r="E40">
            <v>46.54</v>
          </cell>
          <cell r="F40">
            <v>96.9</v>
          </cell>
          <cell r="G40">
            <v>2328.38</v>
          </cell>
          <cell r="H40">
            <v>1269.93</v>
          </cell>
          <cell r="I40">
            <v>871.23</v>
          </cell>
          <cell r="J40">
            <v>1359.32</v>
          </cell>
          <cell r="K40">
            <v>1896.3</v>
          </cell>
          <cell r="L40">
            <v>475.84</v>
          </cell>
          <cell r="M40">
            <v>1669.2</v>
          </cell>
          <cell r="N40">
            <v>10170.780000000001</v>
          </cell>
        </row>
        <row r="41">
          <cell r="B41">
            <v>85.28</v>
          </cell>
          <cell r="C41">
            <v>58.97</v>
          </cell>
          <cell r="D41">
            <v>15.23</v>
          </cell>
          <cell r="E41">
            <v>49.13</v>
          </cell>
          <cell r="F41">
            <v>113.96</v>
          </cell>
          <cell r="G41">
            <v>2287.46</v>
          </cell>
          <cell r="H41">
            <v>1227.8399999999999</v>
          </cell>
          <cell r="I41">
            <v>885.26</v>
          </cell>
          <cell r="J41">
            <v>1322.22</v>
          </cell>
          <cell r="K41">
            <v>1933.31</v>
          </cell>
          <cell r="L41">
            <v>472.84</v>
          </cell>
          <cell r="M41">
            <v>1502.43</v>
          </cell>
          <cell r="N41">
            <v>9953.93</v>
          </cell>
        </row>
        <row r="42">
          <cell r="B42">
            <v>75.209999999999994</v>
          </cell>
          <cell r="C42">
            <v>58.2</v>
          </cell>
          <cell r="D42">
            <v>12.57</v>
          </cell>
          <cell r="E42">
            <v>44.58</v>
          </cell>
          <cell r="F42">
            <v>139.62</v>
          </cell>
          <cell r="G42">
            <v>2121.4499999999998</v>
          </cell>
          <cell r="H42">
            <v>1115.73</v>
          </cell>
          <cell r="I42">
            <v>833.46</v>
          </cell>
          <cell r="J42">
            <v>1257.48</v>
          </cell>
          <cell r="K42">
            <v>1921.02</v>
          </cell>
          <cell r="L42">
            <v>444.24</v>
          </cell>
          <cell r="M42">
            <v>1343.68</v>
          </cell>
          <cell r="N42">
            <v>9367.24</v>
          </cell>
        </row>
        <row r="43">
          <cell r="B43">
            <v>72.180000000000007</v>
          </cell>
          <cell r="C43">
            <v>54.26</v>
          </cell>
          <cell r="D43">
            <v>12.44</v>
          </cell>
          <cell r="E43">
            <v>39.96</v>
          </cell>
          <cell r="F43">
            <v>136.08000000000001</v>
          </cell>
          <cell r="G43">
            <v>1888.22</v>
          </cell>
          <cell r="H43">
            <v>1002.72</v>
          </cell>
          <cell r="I43">
            <v>801.57</v>
          </cell>
          <cell r="J43">
            <v>1094.92</v>
          </cell>
          <cell r="K43">
            <v>1781.63</v>
          </cell>
          <cell r="L43">
            <v>396.14</v>
          </cell>
          <cell r="M43">
            <v>1183.55</v>
          </cell>
          <cell r="N43">
            <v>8463.67</v>
          </cell>
        </row>
        <row r="44">
          <cell r="B44">
            <v>64.010000000000005</v>
          </cell>
          <cell r="C44">
            <v>51.48</v>
          </cell>
          <cell r="D44">
            <v>1.27</v>
          </cell>
          <cell r="E44">
            <v>41.7</v>
          </cell>
          <cell r="F44">
            <v>145.96</v>
          </cell>
          <cell r="G44">
            <v>1835.45</v>
          </cell>
          <cell r="H44">
            <v>985.94</v>
          </cell>
          <cell r="I44">
            <v>764.97</v>
          </cell>
          <cell r="J44">
            <v>988.02</v>
          </cell>
          <cell r="K44">
            <v>1686.58</v>
          </cell>
          <cell r="L44">
            <v>374.53</v>
          </cell>
          <cell r="M44">
            <v>1110.8900000000001</v>
          </cell>
          <cell r="N44">
            <v>8050.7999999999993</v>
          </cell>
        </row>
        <row r="45">
          <cell r="B45">
            <v>49.67</v>
          </cell>
          <cell r="C45">
            <v>46.91</v>
          </cell>
          <cell r="D45">
            <v>0.5</v>
          </cell>
          <cell r="E45">
            <v>42.36</v>
          </cell>
          <cell r="F45">
            <v>152.02000000000001</v>
          </cell>
          <cell r="G45">
            <v>1767.43</v>
          </cell>
          <cell r="H45">
            <v>931.75</v>
          </cell>
          <cell r="I45">
            <v>726.17</v>
          </cell>
          <cell r="J45">
            <v>923.27</v>
          </cell>
          <cell r="K45">
            <v>1653.03</v>
          </cell>
          <cell r="L45">
            <v>349.1</v>
          </cell>
          <cell r="M45">
            <v>1029.25</v>
          </cell>
          <cell r="N45">
            <v>7671.46</v>
          </cell>
        </row>
        <row r="46">
          <cell r="B46">
            <v>45.08</v>
          </cell>
          <cell r="C46">
            <v>42.78</v>
          </cell>
          <cell r="D46">
            <v>0.39</v>
          </cell>
          <cell r="E46">
            <v>37.93</v>
          </cell>
          <cell r="F46">
            <v>159.78</v>
          </cell>
          <cell r="G46">
            <v>1593.13</v>
          </cell>
          <cell r="H46">
            <v>883.64</v>
          </cell>
          <cell r="I46">
            <v>669.92</v>
          </cell>
          <cell r="J46">
            <v>872.34</v>
          </cell>
          <cell r="K46">
            <v>1631.39</v>
          </cell>
          <cell r="L46">
            <v>328.55</v>
          </cell>
          <cell r="M46">
            <v>911.97</v>
          </cell>
          <cell r="N46">
            <v>7176.9000000000005</v>
          </cell>
        </row>
        <row r="47">
          <cell r="B47">
            <v>44.45</v>
          </cell>
          <cell r="C47">
            <v>38.69</v>
          </cell>
          <cell r="D47">
            <v>0.28000000000000003</v>
          </cell>
          <cell r="E47">
            <v>38.93</v>
          </cell>
          <cell r="F47">
            <v>163.19999999999999</v>
          </cell>
          <cell r="G47">
            <v>1591.15</v>
          </cell>
          <cell r="H47">
            <v>890.69</v>
          </cell>
          <cell r="I47">
            <v>676.7</v>
          </cell>
          <cell r="J47">
            <v>846.73</v>
          </cell>
          <cell r="K47">
            <v>1619.47</v>
          </cell>
          <cell r="L47">
            <v>320.76</v>
          </cell>
          <cell r="M47">
            <v>880.87</v>
          </cell>
          <cell r="N47">
            <v>7111.92</v>
          </cell>
        </row>
        <row r="48">
          <cell r="B48">
            <v>42.48</v>
          </cell>
          <cell r="C48">
            <v>36.72</v>
          </cell>
          <cell r="D48">
            <v>0.31</v>
          </cell>
          <cell r="E48">
            <v>37.229999999999997</v>
          </cell>
          <cell r="F48">
            <v>158.88999999999999</v>
          </cell>
          <cell r="G48">
            <v>1543.02</v>
          </cell>
          <cell r="H48">
            <v>899.15</v>
          </cell>
          <cell r="I48">
            <v>665.26</v>
          </cell>
          <cell r="J48">
            <v>820.96</v>
          </cell>
          <cell r="K48">
            <v>1624.61</v>
          </cell>
          <cell r="L48">
            <v>320.12</v>
          </cell>
          <cell r="M48">
            <v>785.93</v>
          </cell>
          <cell r="N48">
            <v>6934.68</v>
          </cell>
        </row>
        <row r="49">
          <cell r="B49">
            <v>40.93</v>
          </cell>
          <cell r="C49">
            <v>33.4</v>
          </cell>
          <cell r="D49">
            <v>0.18</v>
          </cell>
          <cell r="E49">
            <v>39.04</v>
          </cell>
          <cell r="F49">
            <v>145.35</v>
          </cell>
          <cell r="G49">
            <v>1494.08</v>
          </cell>
          <cell r="H49">
            <v>875.9</v>
          </cell>
          <cell r="I49">
            <v>634.25</v>
          </cell>
          <cell r="J49">
            <v>806.33</v>
          </cell>
          <cell r="K49">
            <v>1616.36</v>
          </cell>
          <cell r="L49">
            <v>303.43</v>
          </cell>
          <cell r="M49">
            <v>668.47</v>
          </cell>
          <cell r="N49">
            <v>6657.72</v>
          </cell>
        </row>
        <row r="50">
          <cell r="B50">
            <v>36.799999999999997</v>
          </cell>
          <cell r="C50">
            <v>30.38</v>
          </cell>
          <cell r="D50">
            <v>0.28000000000000003</v>
          </cell>
          <cell r="E50">
            <v>36.72</v>
          </cell>
          <cell r="F50">
            <v>139.65</v>
          </cell>
          <cell r="G50">
            <v>1443.99</v>
          </cell>
          <cell r="H50">
            <v>835.28</v>
          </cell>
          <cell r="I50">
            <v>588.15</v>
          </cell>
          <cell r="J50">
            <v>739.41</v>
          </cell>
          <cell r="K50">
            <v>1566.3</v>
          </cell>
          <cell r="L50">
            <v>316.7</v>
          </cell>
          <cell r="M50">
            <v>606.14</v>
          </cell>
          <cell r="N50">
            <v>6339.8</v>
          </cell>
        </row>
        <row r="51">
          <cell r="B51">
            <v>31.45</v>
          </cell>
          <cell r="C51">
            <v>28.05</v>
          </cell>
          <cell r="D51">
            <v>0.18</v>
          </cell>
          <cell r="E51">
            <v>36.69</v>
          </cell>
          <cell r="F51">
            <v>139.81</v>
          </cell>
          <cell r="G51">
            <v>1400.41</v>
          </cell>
          <cell r="H51">
            <v>808.08</v>
          </cell>
          <cell r="I51">
            <v>553.57000000000005</v>
          </cell>
          <cell r="J51">
            <v>701.21</v>
          </cell>
          <cell r="K51">
            <v>1557.25</v>
          </cell>
          <cell r="L51">
            <v>293.8</v>
          </cell>
          <cell r="M51">
            <v>590.21</v>
          </cell>
          <cell r="N51">
            <v>6140.7100000000009</v>
          </cell>
        </row>
        <row r="52">
          <cell r="B52">
            <v>30.65</v>
          </cell>
          <cell r="C52">
            <v>25.13</v>
          </cell>
          <cell r="D52">
            <v>0.15</v>
          </cell>
          <cell r="E52">
            <v>34.299999999999997</v>
          </cell>
          <cell r="F52">
            <v>148.15</v>
          </cell>
          <cell r="G52">
            <v>1348.59</v>
          </cell>
          <cell r="H52">
            <v>770.48</v>
          </cell>
          <cell r="I52">
            <v>554.53</v>
          </cell>
          <cell r="J52">
            <v>670.61</v>
          </cell>
          <cell r="K52">
            <v>1521.61</v>
          </cell>
          <cell r="L52">
            <v>283.8</v>
          </cell>
          <cell r="M52">
            <v>549.24</v>
          </cell>
          <cell r="N52">
            <v>5937.24</v>
          </cell>
        </row>
        <row r="53">
          <cell r="B53">
            <v>28.22</v>
          </cell>
          <cell r="C53">
            <v>24.69</v>
          </cell>
          <cell r="D53">
            <v>0.12</v>
          </cell>
          <cell r="E53">
            <v>33.549999999999997</v>
          </cell>
          <cell r="F53">
            <v>146.29</v>
          </cell>
          <cell r="G53">
            <v>1305.44</v>
          </cell>
          <cell r="H53">
            <v>740.44</v>
          </cell>
          <cell r="I53">
            <v>533.29999999999995</v>
          </cell>
          <cell r="J53">
            <v>650.29</v>
          </cell>
          <cell r="K53">
            <v>1503.41</v>
          </cell>
          <cell r="L53">
            <v>285.42</v>
          </cell>
          <cell r="M53">
            <v>491.02</v>
          </cell>
          <cell r="N53">
            <v>5742.1900000000005</v>
          </cell>
        </row>
        <row r="54">
          <cell r="B54">
            <v>24.72</v>
          </cell>
          <cell r="C54">
            <v>25.01</v>
          </cell>
          <cell r="D54">
            <v>0.17</v>
          </cell>
          <cell r="E54">
            <v>32.1</v>
          </cell>
          <cell r="F54">
            <v>148.88</v>
          </cell>
          <cell r="G54">
            <v>1287.51</v>
          </cell>
          <cell r="H54">
            <v>732.36</v>
          </cell>
          <cell r="I54">
            <v>515.29</v>
          </cell>
          <cell r="J54">
            <v>634.66</v>
          </cell>
          <cell r="K54">
            <v>1485.99</v>
          </cell>
          <cell r="L54">
            <v>274.92</v>
          </cell>
          <cell r="M54">
            <v>462.92</v>
          </cell>
          <cell r="N54">
            <v>5624.53</v>
          </cell>
        </row>
        <row r="55">
          <cell r="B55">
            <v>24.18</v>
          </cell>
          <cell r="C55">
            <v>19.82</v>
          </cell>
          <cell r="D55">
            <v>0.12</v>
          </cell>
          <cell r="E55">
            <v>29.7</v>
          </cell>
          <cell r="F55">
            <v>153.49</v>
          </cell>
          <cell r="G55">
            <v>1298.6199999999999</v>
          </cell>
          <cell r="H55">
            <v>716.32</v>
          </cell>
          <cell r="I55">
            <v>528.41</v>
          </cell>
          <cell r="J55">
            <v>625.85</v>
          </cell>
          <cell r="K55">
            <v>1468.81</v>
          </cell>
          <cell r="L55">
            <v>271.8</v>
          </cell>
          <cell r="M55">
            <v>431</v>
          </cell>
          <cell r="N55">
            <v>5568.12</v>
          </cell>
        </row>
        <row r="56">
          <cell r="B56">
            <v>24.5</v>
          </cell>
          <cell r="C56">
            <v>20.09</v>
          </cell>
          <cell r="D56">
            <v>0.44</v>
          </cell>
          <cell r="E56">
            <v>27.62</v>
          </cell>
          <cell r="F56">
            <v>154.86000000000001</v>
          </cell>
          <cell r="G56">
            <v>1316.35</v>
          </cell>
          <cell r="H56">
            <v>716.21</v>
          </cell>
          <cell r="I56">
            <v>528.91</v>
          </cell>
          <cell r="J56">
            <v>617.35</v>
          </cell>
          <cell r="K56">
            <v>1502.97</v>
          </cell>
          <cell r="L56">
            <v>279.68</v>
          </cell>
          <cell r="M56">
            <v>416.98</v>
          </cell>
          <cell r="N56">
            <v>5605.9599999999991</v>
          </cell>
        </row>
        <row r="57">
          <cell r="B57">
            <v>24.38</v>
          </cell>
          <cell r="C57">
            <v>18.149999999999999</v>
          </cell>
          <cell r="D57">
            <v>0.13</v>
          </cell>
          <cell r="E57">
            <v>24.03</v>
          </cell>
          <cell r="F57">
            <v>152.85</v>
          </cell>
          <cell r="G57">
            <v>1351.48</v>
          </cell>
          <cell r="H57">
            <v>734.41</v>
          </cell>
          <cell r="I57">
            <v>521.42999999999995</v>
          </cell>
          <cell r="J57">
            <v>593.44000000000005</v>
          </cell>
          <cell r="K57">
            <v>1506.87</v>
          </cell>
          <cell r="L57">
            <v>275.77999999999997</v>
          </cell>
          <cell r="M57">
            <v>365.32</v>
          </cell>
          <cell r="N57">
            <v>5568.2699999999995</v>
          </cell>
        </row>
        <row r="58">
          <cell r="B58">
            <v>24.62</v>
          </cell>
          <cell r="C58">
            <v>17.68</v>
          </cell>
          <cell r="D58">
            <v>0.61</v>
          </cell>
          <cell r="E58">
            <v>23.48</v>
          </cell>
          <cell r="F58">
            <v>162.97</v>
          </cell>
          <cell r="G58">
            <v>1363.58</v>
          </cell>
          <cell r="H58">
            <v>745.62</v>
          </cell>
          <cell r="I58">
            <v>522.17999999999995</v>
          </cell>
          <cell r="J58">
            <v>594.70000000000005</v>
          </cell>
          <cell r="K58">
            <v>1521.03</v>
          </cell>
          <cell r="L58">
            <v>282.22000000000003</v>
          </cell>
          <cell r="M58">
            <v>349.72</v>
          </cell>
          <cell r="N58">
            <v>5608.41</v>
          </cell>
        </row>
        <row r="59">
          <cell r="B59">
            <v>20.41</v>
          </cell>
          <cell r="C59">
            <v>15.9</v>
          </cell>
          <cell r="D59">
            <v>0.54</v>
          </cell>
          <cell r="E59">
            <v>18.48</v>
          </cell>
          <cell r="F59">
            <v>145.4</v>
          </cell>
          <cell r="G59">
            <v>1262.2</v>
          </cell>
          <cell r="H59">
            <v>708.39</v>
          </cell>
          <cell r="I59">
            <v>468.02</v>
          </cell>
          <cell r="J59">
            <v>543.1</v>
          </cell>
          <cell r="K59">
            <v>1389.84</v>
          </cell>
          <cell r="L59">
            <v>237.14</v>
          </cell>
          <cell r="M59">
            <v>297.81</v>
          </cell>
          <cell r="N59">
            <v>5107.2300000000005</v>
          </cell>
        </row>
        <row r="60">
          <cell r="B60">
            <v>19.93</v>
          </cell>
          <cell r="C60">
            <v>14.28</v>
          </cell>
          <cell r="D60">
            <v>0.6</v>
          </cell>
          <cell r="E60">
            <v>19.649999999999999</v>
          </cell>
          <cell r="F60">
            <v>191.89</v>
          </cell>
          <cell r="G60">
            <v>1274.46</v>
          </cell>
          <cell r="H60">
            <v>701.3</v>
          </cell>
          <cell r="I60">
            <v>461.94</v>
          </cell>
          <cell r="J60">
            <v>540.04999999999995</v>
          </cell>
          <cell r="K60">
            <v>1394.11</v>
          </cell>
          <cell r="L60">
            <v>254.53</v>
          </cell>
          <cell r="M60">
            <v>292.54000000000002</v>
          </cell>
          <cell r="N60">
            <v>5165.2799999999988</v>
          </cell>
        </row>
        <row r="61">
          <cell r="B61">
            <v>19.43</v>
          </cell>
          <cell r="C61">
            <v>15.28</v>
          </cell>
          <cell r="D61">
            <v>0.56999999999999995</v>
          </cell>
          <cell r="E61">
            <v>19.66</v>
          </cell>
          <cell r="F61">
            <v>182.78</v>
          </cell>
          <cell r="G61">
            <v>1253.47</v>
          </cell>
          <cell r="H61">
            <v>708.65</v>
          </cell>
          <cell r="I61">
            <v>465.8</v>
          </cell>
          <cell r="J61">
            <v>533.58000000000004</v>
          </cell>
          <cell r="K61">
            <v>1348.4</v>
          </cell>
          <cell r="L61">
            <v>280.88</v>
          </cell>
          <cell r="M61">
            <v>297.89</v>
          </cell>
          <cell r="N61">
            <v>5126.3900000000012</v>
          </cell>
        </row>
        <row r="62">
          <cell r="B62">
            <v>20.37</v>
          </cell>
          <cell r="C62">
            <v>15.2</v>
          </cell>
          <cell r="D62">
            <v>0.36</v>
          </cell>
          <cell r="E62">
            <v>22.31</v>
          </cell>
          <cell r="F62">
            <v>159.18</v>
          </cell>
          <cell r="G62">
            <v>1292.2</v>
          </cell>
          <cell r="H62">
            <v>683.08</v>
          </cell>
          <cell r="I62">
            <v>434.58</v>
          </cell>
          <cell r="J62">
            <v>520.72</v>
          </cell>
          <cell r="K62">
            <v>1361.22</v>
          </cell>
          <cell r="L62">
            <v>244.55</v>
          </cell>
          <cell r="M62">
            <v>273.07</v>
          </cell>
          <cell r="N62">
            <v>5026.84</v>
          </cell>
        </row>
        <row r="63">
          <cell r="B63">
            <v>12.35</v>
          </cell>
          <cell r="C63">
            <v>15.36</v>
          </cell>
          <cell r="D63">
            <v>0.12</v>
          </cell>
          <cell r="E63">
            <v>29.59</v>
          </cell>
          <cell r="F63">
            <v>175.06</v>
          </cell>
          <cell r="G63">
            <v>1307.3399999999999</v>
          </cell>
          <cell r="H63">
            <v>689.88</v>
          </cell>
          <cell r="I63">
            <v>484.57</v>
          </cell>
          <cell r="J63">
            <v>515.19000000000005</v>
          </cell>
          <cell r="K63">
            <v>1361.15</v>
          </cell>
          <cell r="L63">
            <v>252.25</v>
          </cell>
          <cell r="M63">
            <v>278.39999999999998</v>
          </cell>
          <cell r="N63">
            <v>5121.26</v>
          </cell>
        </row>
        <row r="64">
          <cell r="B64">
            <v>12.45</v>
          </cell>
          <cell r="C64">
            <v>15.98</v>
          </cell>
          <cell r="D64">
            <v>0.12</v>
          </cell>
          <cell r="E64">
            <v>20.56</v>
          </cell>
          <cell r="F64">
            <v>185.06</v>
          </cell>
          <cell r="G64">
            <v>1363.19</v>
          </cell>
          <cell r="H64">
            <v>731.74</v>
          </cell>
          <cell r="I64">
            <v>494.03</v>
          </cell>
          <cell r="J64">
            <v>535.6</v>
          </cell>
          <cell r="K64">
            <v>1415.58</v>
          </cell>
          <cell r="L64">
            <v>268.91000000000003</v>
          </cell>
          <cell r="M64">
            <v>259.20999999999998</v>
          </cell>
          <cell r="N64">
            <v>5302.4299999999994</v>
          </cell>
        </row>
        <row r="65">
          <cell r="B65">
            <v>10.97</v>
          </cell>
          <cell r="C65">
            <v>16.75</v>
          </cell>
          <cell r="D65">
            <v>0.19</v>
          </cell>
          <cell r="E65">
            <v>18.72</v>
          </cell>
          <cell r="F65">
            <v>179.9</v>
          </cell>
          <cell r="G65">
            <v>1418.05</v>
          </cell>
          <cell r="H65">
            <v>749.39</v>
          </cell>
          <cell r="I65">
            <v>516.4</v>
          </cell>
          <cell r="J65">
            <v>543.55999999999995</v>
          </cell>
          <cell r="K65">
            <v>1433.26</v>
          </cell>
          <cell r="L65">
            <v>263.63</v>
          </cell>
          <cell r="M65">
            <v>254.68</v>
          </cell>
          <cell r="N65">
            <v>5405.5</v>
          </cell>
        </row>
        <row r="66">
          <cell r="B66">
            <v>11.55</v>
          </cell>
          <cell r="C66">
            <v>18.2</v>
          </cell>
          <cell r="D66">
            <v>0.13</v>
          </cell>
          <cell r="E66">
            <v>17.27</v>
          </cell>
          <cell r="F66">
            <v>193.41</v>
          </cell>
          <cell r="G66">
            <v>1459.78</v>
          </cell>
          <cell r="H66">
            <v>771.08</v>
          </cell>
          <cell r="I66">
            <v>525.02</v>
          </cell>
          <cell r="J66">
            <v>547.9</v>
          </cell>
          <cell r="K66">
            <v>1490.84</v>
          </cell>
          <cell r="L66">
            <v>281.89</v>
          </cell>
          <cell r="M66">
            <v>275.2</v>
          </cell>
          <cell r="N66">
            <v>5592.27</v>
          </cell>
        </row>
        <row r="67">
          <cell r="B67">
            <v>15.49</v>
          </cell>
          <cell r="C67">
            <v>15.82</v>
          </cell>
          <cell r="D67">
            <v>0.09</v>
          </cell>
          <cell r="E67">
            <v>12.39</v>
          </cell>
          <cell r="F67">
            <v>209.24</v>
          </cell>
          <cell r="G67">
            <v>1465.94</v>
          </cell>
          <cell r="H67">
            <v>774.01</v>
          </cell>
          <cell r="I67">
            <v>539.36</v>
          </cell>
          <cell r="J67">
            <v>562.6</v>
          </cell>
          <cell r="K67">
            <v>1562.45</v>
          </cell>
          <cell r="L67">
            <v>311.64</v>
          </cell>
          <cell r="M67">
            <v>263.01</v>
          </cell>
          <cell r="N67">
            <v>5732.0400000000009</v>
          </cell>
        </row>
        <row r="68">
          <cell r="B68">
            <v>7.4</v>
          </cell>
          <cell r="C68">
            <v>13.26</v>
          </cell>
          <cell r="D68">
            <v>0.02</v>
          </cell>
          <cell r="E68">
            <v>12.8</v>
          </cell>
          <cell r="F68">
            <v>218.06</v>
          </cell>
          <cell r="G68">
            <v>1493.03</v>
          </cell>
          <cell r="H68">
            <v>783.45</v>
          </cell>
          <cell r="I68">
            <v>546.79</v>
          </cell>
          <cell r="J68">
            <v>579.36</v>
          </cell>
          <cell r="K68">
            <v>1631.07</v>
          </cell>
          <cell r="L68">
            <v>333.55</v>
          </cell>
          <cell r="M68">
            <v>266.36</v>
          </cell>
          <cell r="N68">
            <v>5885.15</v>
          </cell>
        </row>
        <row r="70">
          <cell r="B70">
            <v>8.15</v>
          </cell>
          <cell r="C70">
            <v>13.92</v>
          </cell>
          <cell r="D70">
            <v>0.09</v>
          </cell>
          <cell r="E70">
            <v>19.57</v>
          </cell>
          <cell r="F70">
            <v>272.52</v>
          </cell>
          <cell r="G70">
            <v>1481.56</v>
          </cell>
          <cell r="H70">
            <v>728.4</v>
          </cell>
          <cell r="I70">
            <v>534.53</v>
          </cell>
          <cell r="J70">
            <v>586.4</v>
          </cell>
          <cell r="K70">
            <v>1751.53</v>
          </cell>
          <cell r="L70">
            <v>350.89</v>
          </cell>
          <cell r="M70">
            <v>278.16000000000003</v>
          </cell>
          <cell r="N70">
            <v>6025.72</v>
          </cell>
        </row>
        <row r="71">
          <cell r="B71">
            <v>6.75</v>
          </cell>
          <cell r="C71">
            <v>14.15</v>
          </cell>
          <cell r="D71">
            <v>1.29</v>
          </cell>
          <cell r="E71">
            <v>19.75</v>
          </cell>
          <cell r="F71">
            <v>243.93</v>
          </cell>
          <cell r="G71">
            <v>1523.56</v>
          </cell>
          <cell r="H71">
            <v>713.18</v>
          </cell>
          <cell r="I71">
            <v>535.95000000000005</v>
          </cell>
          <cell r="J71">
            <v>583.53</v>
          </cell>
          <cell r="K71">
            <v>1677.61</v>
          </cell>
          <cell r="L71">
            <v>350.41</v>
          </cell>
          <cell r="M71">
            <v>268.64</v>
          </cell>
          <cell r="N71">
            <v>5938.7499999999991</v>
          </cell>
        </row>
        <row r="72">
          <cell r="B72">
            <v>23.44</v>
          </cell>
          <cell r="C72">
            <v>14.45</v>
          </cell>
          <cell r="D72">
            <v>1.53</v>
          </cell>
          <cell r="E72">
            <v>15.62</v>
          </cell>
          <cell r="F72">
            <v>250.49</v>
          </cell>
          <cell r="G72">
            <v>1540.83</v>
          </cell>
          <cell r="H72">
            <v>695.4</v>
          </cell>
          <cell r="I72">
            <v>581.41999999999996</v>
          </cell>
          <cell r="J72">
            <v>567.66999999999996</v>
          </cell>
          <cell r="K72">
            <v>1696.48</v>
          </cell>
          <cell r="L72">
            <v>371.73</v>
          </cell>
          <cell r="M72">
            <v>260.63</v>
          </cell>
          <cell r="N72">
            <v>6019.69</v>
          </cell>
        </row>
        <row r="73">
          <cell r="B73">
            <v>24.14</v>
          </cell>
          <cell r="C73">
            <v>14.57</v>
          </cell>
          <cell r="D73">
            <v>1.24</v>
          </cell>
          <cell r="E73">
            <v>15.53</v>
          </cell>
          <cell r="F73">
            <v>256.14999999999998</v>
          </cell>
          <cell r="G73">
            <v>1568.11</v>
          </cell>
          <cell r="H73">
            <v>695.25</v>
          </cell>
          <cell r="I73">
            <v>535.49</v>
          </cell>
          <cell r="J73">
            <v>544.16999999999996</v>
          </cell>
          <cell r="K73">
            <v>1751.75</v>
          </cell>
          <cell r="L73">
            <v>353.36</v>
          </cell>
          <cell r="M73">
            <v>259.27999999999997</v>
          </cell>
          <cell r="N73">
            <v>6019.0399999999991</v>
          </cell>
        </row>
        <row r="74">
          <cell r="B74">
            <v>24.56</v>
          </cell>
          <cell r="C74">
            <v>16.059999999999999</v>
          </cell>
          <cell r="D74">
            <v>1.24</v>
          </cell>
          <cell r="E74">
            <v>25.44</v>
          </cell>
          <cell r="F74">
            <v>244.48</v>
          </cell>
          <cell r="G74">
            <v>1547.74</v>
          </cell>
          <cell r="H74">
            <v>743.25</v>
          </cell>
          <cell r="I74">
            <v>607.67999999999995</v>
          </cell>
          <cell r="J74">
            <v>526.22</v>
          </cell>
          <cell r="K74">
            <v>1715.96</v>
          </cell>
          <cell r="L74">
            <v>380.81</v>
          </cell>
          <cell r="M74">
            <v>263.27</v>
          </cell>
          <cell r="N74">
            <v>6096.7100000000009</v>
          </cell>
        </row>
        <row r="75">
          <cell r="B75">
            <v>12.45</v>
          </cell>
          <cell r="C75">
            <v>13.46</v>
          </cell>
          <cell r="D75">
            <v>1.43</v>
          </cell>
          <cell r="E75">
            <v>22.69</v>
          </cell>
          <cell r="F75">
            <v>265.64999999999998</v>
          </cell>
          <cell r="G75">
            <v>1644.98</v>
          </cell>
          <cell r="H75">
            <v>772.18</v>
          </cell>
          <cell r="I75">
            <v>591.51</v>
          </cell>
          <cell r="J75">
            <v>508.17</v>
          </cell>
          <cell r="K75">
            <v>1852.46</v>
          </cell>
          <cell r="L75">
            <v>379.73</v>
          </cell>
          <cell r="M75">
            <v>264.73</v>
          </cell>
          <cell r="N75">
            <v>6329.4399999999987</v>
          </cell>
        </row>
        <row r="76">
          <cell r="B76">
            <v>13.75</v>
          </cell>
          <cell r="C76">
            <v>11.87</v>
          </cell>
          <cell r="D76">
            <v>1.05</v>
          </cell>
          <cell r="E76">
            <v>28.63</v>
          </cell>
          <cell r="F76">
            <v>287.98</v>
          </cell>
          <cell r="G76">
            <v>1612.35</v>
          </cell>
          <cell r="H76">
            <v>760.42</v>
          </cell>
          <cell r="I76">
            <v>577.16999999999996</v>
          </cell>
          <cell r="J76">
            <v>530.02</v>
          </cell>
          <cell r="K76">
            <v>1889.93</v>
          </cell>
          <cell r="L76">
            <v>393.43</v>
          </cell>
          <cell r="M76">
            <v>279.88</v>
          </cell>
          <cell r="N76">
            <v>6386.4800000000005</v>
          </cell>
        </row>
        <row r="77">
          <cell r="B77">
            <v>12.13</v>
          </cell>
          <cell r="C77">
            <v>12.65</v>
          </cell>
          <cell r="D77">
            <v>1.85</v>
          </cell>
          <cell r="E77">
            <v>36.020000000000003</v>
          </cell>
          <cell r="F77">
            <v>311.52999999999997</v>
          </cell>
          <cell r="G77">
            <v>1660.56</v>
          </cell>
          <cell r="H77">
            <v>751.11</v>
          </cell>
          <cell r="I77">
            <v>586.29999999999995</v>
          </cell>
          <cell r="J77">
            <v>563.70000000000005</v>
          </cell>
          <cell r="K77">
            <v>1894.43</v>
          </cell>
          <cell r="L77">
            <v>409.32</v>
          </cell>
          <cell r="M77">
            <v>253.35</v>
          </cell>
          <cell r="N77">
            <v>6492.95</v>
          </cell>
        </row>
        <row r="78">
          <cell r="B78">
            <v>9.1199999999999992</v>
          </cell>
          <cell r="C78">
            <v>13.58</v>
          </cell>
          <cell r="D78">
            <v>1.72</v>
          </cell>
          <cell r="E78">
            <v>20.32</v>
          </cell>
          <cell r="F78">
            <v>358.19</v>
          </cell>
          <cell r="G78">
            <v>1716.71</v>
          </cell>
          <cell r="H78">
            <v>774.13</v>
          </cell>
          <cell r="I78">
            <v>550.16</v>
          </cell>
          <cell r="J78">
            <v>567.98</v>
          </cell>
          <cell r="K78">
            <v>2015.65</v>
          </cell>
          <cell r="L78">
            <v>420</v>
          </cell>
          <cell r="M78">
            <v>244.77</v>
          </cell>
          <cell r="N78">
            <v>6692.33</v>
          </cell>
        </row>
        <row r="79">
          <cell r="B79">
            <v>8.43</v>
          </cell>
          <cell r="C79">
            <v>15.38</v>
          </cell>
          <cell r="D79">
            <v>3.87</v>
          </cell>
          <cell r="E79">
            <v>27.93</v>
          </cell>
          <cell r="F79">
            <v>415.92</v>
          </cell>
          <cell r="G79">
            <v>1753.67</v>
          </cell>
          <cell r="H79">
            <v>821.03</v>
          </cell>
          <cell r="I79">
            <v>555.21</v>
          </cell>
          <cell r="J79">
            <v>596.52</v>
          </cell>
          <cell r="K79">
            <v>1986.14</v>
          </cell>
          <cell r="L79">
            <v>464.35</v>
          </cell>
          <cell r="M79">
            <v>265.69</v>
          </cell>
          <cell r="N79">
            <v>6914.1400000000012</v>
          </cell>
        </row>
        <row r="80">
          <cell r="B80">
            <v>14.26</v>
          </cell>
          <cell r="C80">
            <v>14.6</v>
          </cell>
          <cell r="D80">
            <v>3.08</v>
          </cell>
          <cell r="E80">
            <v>24.01</v>
          </cell>
          <cell r="F80">
            <v>468.3</v>
          </cell>
          <cell r="G80">
            <v>1836.08</v>
          </cell>
          <cell r="H80">
            <v>891.63</v>
          </cell>
          <cell r="I80">
            <v>576.96</v>
          </cell>
          <cell r="J80">
            <v>614.12</v>
          </cell>
          <cell r="K80">
            <v>2105.63</v>
          </cell>
          <cell r="L80">
            <v>476.95</v>
          </cell>
          <cell r="M80">
            <v>270.8</v>
          </cell>
          <cell r="N80">
            <v>7296.42</v>
          </cell>
        </row>
        <row r="81">
          <cell r="B81">
            <v>12.96</v>
          </cell>
          <cell r="C81">
            <v>17.010000000000002</v>
          </cell>
          <cell r="D81">
            <v>3.14</v>
          </cell>
          <cell r="E81">
            <v>17.989999999999998</v>
          </cell>
          <cell r="F81">
            <v>460.93</v>
          </cell>
          <cell r="G81">
            <v>1877.18</v>
          </cell>
          <cell r="H81">
            <v>878.89</v>
          </cell>
          <cell r="I81">
            <v>594.55999999999995</v>
          </cell>
          <cell r="J81">
            <v>603.76</v>
          </cell>
          <cell r="K81">
            <v>2205.54</v>
          </cell>
          <cell r="L81">
            <v>501.57</v>
          </cell>
          <cell r="M81">
            <v>302.13</v>
          </cell>
          <cell r="N81">
            <v>7475.66</v>
          </cell>
        </row>
        <row r="82">
          <cell r="B82">
            <v>11.38</v>
          </cell>
          <cell r="C82">
            <v>17.260000000000002</v>
          </cell>
          <cell r="D82">
            <v>3.06</v>
          </cell>
          <cell r="E82">
            <v>24.65</v>
          </cell>
          <cell r="F82">
            <v>466.6</v>
          </cell>
          <cell r="G82">
            <v>1913.27</v>
          </cell>
          <cell r="H82">
            <v>984.8</v>
          </cell>
          <cell r="I82">
            <v>605.27</v>
          </cell>
          <cell r="J82">
            <v>582.86</v>
          </cell>
          <cell r="K82">
            <v>2312.4699999999998</v>
          </cell>
          <cell r="L82">
            <v>546.04</v>
          </cell>
          <cell r="M82">
            <v>331.99</v>
          </cell>
          <cell r="N82">
            <v>7799.6500000000005</v>
          </cell>
        </row>
        <row r="83">
          <cell r="B83">
            <v>22.53</v>
          </cell>
          <cell r="C83">
            <v>13.07</v>
          </cell>
          <cell r="D83">
            <v>4.0999999999999996</v>
          </cell>
          <cell r="E83">
            <v>30.11</v>
          </cell>
          <cell r="F83">
            <v>493.99</v>
          </cell>
          <cell r="G83">
            <v>1969.39</v>
          </cell>
          <cell r="H83">
            <v>1058.25</v>
          </cell>
          <cell r="I83">
            <v>582.34</v>
          </cell>
          <cell r="J83">
            <v>617.88</v>
          </cell>
          <cell r="K83">
            <v>2379.2399999999998</v>
          </cell>
          <cell r="L83">
            <v>516.52</v>
          </cell>
          <cell r="M83">
            <v>311.22000000000003</v>
          </cell>
          <cell r="N83">
            <v>7998.64</v>
          </cell>
        </row>
        <row r="84">
          <cell r="B84">
            <v>13.84</v>
          </cell>
          <cell r="C84">
            <v>13.95</v>
          </cell>
          <cell r="D84">
            <v>1.45</v>
          </cell>
          <cell r="E84">
            <v>23.63</v>
          </cell>
          <cell r="F84">
            <v>522.55999999999995</v>
          </cell>
          <cell r="G84">
            <v>2063.29</v>
          </cell>
          <cell r="H84">
            <v>1056.26</v>
          </cell>
          <cell r="I84">
            <v>586.04</v>
          </cell>
          <cell r="J84">
            <v>598.20000000000005</v>
          </cell>
          <cell r="K84">
            <v>2493.5</v>
          </cell>
          <cell r="L84">
            <v>525.59</v>
          </cell>
          <cell r="M84">
            <v>304.92</v>
          </cell>
          <cell r="N84">
            <v>8203.23</v>
          </cell>
        </row>
        <row r="85">
          <cell r="B85">
            <v>13.82</v>
          </cell>
          <cell r="C85">
            <v>9.07</v>
          </cell>
          <cell r="D85">
            <v>0.35</v>
          </cell>
          <cell r="E85">
            <v>15.92</v>
          </cell>
          <cell r="F85">
            <v>509.46</v>
          </cell>
          <cell r="G85">
            <v>2125.89</v>
          </cell>
          <cell r="H85">
            <v>1054.55</v>
          </cell>
          <cell r="I85">
            <v>563.72</v>
          </cell>
          <cell r="J85">
            <v>590.17999999999995</v>
          </cell>
          <cell r="K85">
            <v>2462.89</v>
          </cell>
          <cell r="L85">
            <v>503.28</v>
          </cell>
          <cell r="M85">
            <v>319.42</v>
          </cell>
          <cell r="N85">
            <v>8168.55</v>
          </cell>
        </row>
        <row r="86">
          <cell r="B86">
            <v>12.56</v>
          </cell>
          <cell r="C86">
            <v>8.31</v>
          </cell>
          <cell r="D86">
            <v>0.35</v>
          </cell>
          <cell r="E86">
            <v>20.309999999999999</v>
          </cell>
          <cell r="F86">
            <v>506.2</v>
          </cell>
          <cell r="G86">
            <v>2166.54</v>
          </cell>
          <cell r="H86">
            <v>1073.3</v>
          </cell>
          <cell r="I86">
            <v>605.32000000000005</v>
          </cell>
          <cell r="J86">
            <v>596.96</v>
          </cell>
          <cell r="K86">
            <v>2672.39</v>
          </cell>
          <cell r="L86">
            <v>537.26</v>
          </cell>
          <cell r="M86">
            <v>309.82</v>
          </cell>
          <cell r="N86">
            <v>8509.32</v>
          </cell>
        </row>
        <row r="87">
          <cell r="B87">
            <v>10.72</v>
          </cell>
          <cell r="C87">
            <v>7.97</v>
          </cell>
          <cell r="D87">
            <v>1.39</v>
          </cell>
          <cell r="E87">
            <v>20.91</v>
          </cell>
          <cell r="F87">
            <v>475.75</v>
          </cell>
          <cell r="G87">
            <v>2274.7199999999998</v>
          </cell>
          <cell r="H87">
            <v>1052.74</v>
          </cell>
          <cell r="I87">
            <v>567.88</v>
          </cell>
          <cell r="J87">
            <v>611.59</v>
          </cell>
          <cell r="K87">
            <v>2728.12</v>
          </cell>
          <cell r="L87">
            <v>541.42999999999995</v>
          </cell>
          <cell r="M87">
            <v>309.54000000000002</v>
          </cell>
          <cell r="N87">
            <v>8602.76</v>
          </cell>
        </row>
        <row r="88">
          <cell r="B88">
            <v>10.039999999999999</v>
          </cell>
          <cell r="C88">
            <v>8.3800000000000008</v>
          </cell>
          <cell r="D88">
            <v>0.17</v>
          </cell>
          <cell r="E88">
            <v>19.11</v>
          </cell>
          <cell r="F88">
            <v>509.12</v>
          </cell>
          <cell r="G88">
            <v>2429.5700000000002</v>
          </cell>
          <cell r="H88">
            <v>1088.18</v>
          </cell>
          <cell r="I88">
            <v>667.4</v>
          </cell>
          <cell r="J88">
            <v>654.51</v>
          </cell>
          <cell r="K88">
            <v>2982.93</v>
          </cell>
          <cell r="L88">
            <v>562.66999999999996</v>
          </cell>
          <cell r="M88">
            <v>301.83</v>
          </cell>
          <cell r="N88">
            <v>9233.91</v>
          </cell>
        </row>
        <row r="89">
          <cell r="B89">
            <v>12.29</v>
          </cell>
          <cell r="C89">
            <v>8.36</v>
          </cell>
          <cell r="D89">
            <v>0.17</v>
          </cell>
          <cell r="E89">
            <v>17.04</v>
          </cell>
          <cell r="F89">
            <v>515.07000000000005</v>
          </cell>
          <cell r="G89">
            <v>2452.52</v>
          </cell>
          <cell r="H89">
            <v>1142.95</v>
          </cell>
          <cell r="I89">
            <v>645.42999999999995</v>
          </cell>
          <cell r="J89">
            <v>665.53</v>
          </cell>
          <cell r="K89">
            <v>3075.75</v>
          </cell>
          <cell r="L89">
            <v>608.08000000000004</v>
          </cell>
          <cell r="M89">
            <v>307.92</v>
          </cell>
          <cell r="N89">
            <v>9451.11</v>
          </cell>
        </row>
        <row r="90">
          <cell r="B90">
            <v>12.3</v>
          </cell>
          <cell r="C90">
            <v>8.36</v>
          </cell>
          <cell r="D90">
            <v>0.16</v>
          </cell>
          <cell r="E90">
            <v>16.920000000000002</v>
          </cell>
          <cell r="F90">
            <v>544.11</v>
          </cell>
          <cell r="G90">
            <v>2524.5</v>
          </cell>
          <cell r="H90">
            <v>1154.92</v>
          </cell>
          <cell r="I90">
            <v>654.05999999999995</v>
          </cell>
          <cell r="J90">
            <v>658.65</v>
          </cell>
          <cell r="K90">
            <v>3229.63</v>
          </cell>
          <cell r="L90">
            <v>633.04</v>
          </cell>
          <cell r="M90">
            <v>304.79000000000002</v>
          </cell>
          <cell r="N90">
            <v>9741.4400000000023</v>
          </cell>
        </row>
        <row r="91">
          <cell r="B91">
            <v>12.3</v>
          </cell>
          <cell r="C91">
            <v>8.2799999999999994</v>
          </cell>
          <cell r="E91">
            <v>16.89</v>
          </cell>
          <cell r="F91">
            <v>567.85</v>
          </cell>
          <cell r="G91">
            <v>2594.48</v>
          </cell>
          <cell r="H91">
            <v>1181.51</v>
          </cell>
          <cell r="I91">
            <v>654.37</v>
          </cell>
          <cell r="J91">
            <v>657.05</v>
          </cell>
          <cell r="K91">
            <v>3312.84</v>
          </cell>
          <cell r="L91">
            <v>635.48</v>
          </cell>
          <cell r="M91">
            <v>328.78</v>
          </cell>
          <cell r="N91">
            <v>9969.83</v>
          </cell>
        </row>
        <row r="92">
          <cell r="B92">
            <v>12.49</v>
          </cell>
          <cell r="C92">
            <v>8.36</v>
          </cell>
          <cell r="E92">
            <v>20.57</v>
          </cell>
          <cell r="F92">
            <v>579.67999999999995</v>
          </cell>
          <cell r="G92">
            <v>2665.23</v>
          </cell>
          <cell r="H92">
            <v>1477.91</v>
          </cell>
          <cell r="I92">
            <v>657.23</v>
          </cell>
          <cell r="J92">
            <v>378.57</v>
          </cell>
          <cell r="K92">
            <v>3312.12</v>
          </cell>
          <cell r="L92">
            <v>650.26</v>
          </cell>
          <cell r="M92">
            <v>323.48</v>
          </cell>
          <cell r="N92">
            <v>10085.9</v>
          </cell>
        </row>
        <row r="93">
          <cell r="B93">
            <v>12.3</v>
          </cell>
          <cell r="C93">
            <v>8.8000000000000007</v>
          </cell>
          <cell r="E93">
            <v>20.6</v>
          </cell>
          <cell r="F93">
            <v>564.04</v>
          </cell>
          <cell r="G93">
            <v>2676.59</v>
          </cell>
          <cell r="H93">
            <v>1445.28</v>
          </cell>
          <cell r="I93">
            <v>623.76</v>
          </cell>
          <cell r="J93">
            <v>360.4</v>
          </cell>
          <cell r="K93">
            <v>3310.44</v>
          </cell>
          <cell r="L93">
            <v>665.03</v>
          </cell>
          <cell r="M93">
            <v>313.70999999999998</v>
          </cell>
          <cell r="N93">
            <v>10000.949999999999</v>
          </cell>
        </row>
        <row r="94">
          <cell r="B94">
            <v>13.08</v>
          </cell>
          <cell r="C94">
            <v>8.8000000000000007</v>
          </cell>
          <cell r="E94">
            <v>21</v>
          </cell>
          <cell r="F94">
            <v>582.23</v>
          </cell>
          <cell r="G94">
            <v>2759.24</v>
          </cell>
          <cell r="H94">
            <v>1432.85</v>
          </cell>
          <cell r="I94">
            <v>598.41</v>
          </cell>
          <cell r="J94">
            <v>432.15</v>
          </cell>
          <cell r="K94">
            <v>3292.74</v>
          </cell>
          <cell r="L94">
            <v>702.94</v>
          </cell>
          <cell r="M94">
            <v>312.99</v>
          </cell>
          <cell r="N94">
            <v>10156.43</v>
          </cell>
        </row>
        <row r="95">
          <cell r="B95">
            <v>13.37</v>
          </cell>
          <cell r="C95">
            <v>8.68</v>
          </cell>
          <cell r="E95">
            <v>20.420000000000002</v>
          </cell>
          <cell r="F95">
            <v>593.96</v>
          </cell>
          <cell r="G95">
            <v>2771.15</v>
          </cell>
          <cell r="H95">
            <v>1467.78</v>
          </cell>
          <cell r="I95">
            <v>590.04999999999995</v>
          </cell>
          <cell r="J95">
            <v>320.24</v>
          </cell>
          <cell r="K95">
            <v>3293.35</v>
          </cell>
          <cell r="L95">
            <v>709.89</v>
          </cell>
          <cell r="M95">
            <v>323.33</v>
          </cell>
          <cell r="N95">
            <v>10112.219999999999</v>
          </cell>
        </row>
      </sheetData>
      <sheetData sheetId="3">
        <row r="12">
          <cell r="N12">
            <v>4224</v>
          </cell>
        </row>
        <row r="40">
          <cell r="B40">
            <v>1.23</v>
          </cell>
          <cell r="D40">
            <v>0.3</v>
          </cell>
          <cell r="E40">
            <v>4.2</v>
          </cell>
          <cell r="G40">
            <v>1064.95</v>
          </cell>
          <cell r="H40">
            <v>189.78</v>
          </cell>
          <cell r="I40">
            <v>2.34</v>
          </cell>
          <cell r="J40">
            <v>17.25</v>
          </cell>
          <cell r="K40">
            <v>52.28</v>
          </cell>
          <cell r="L40">
            <v>284.37</v>
          </cell>
          <cell r="M40">
            <v>769.91</v>
          </cell>
          <cell r="N40">
            <v>2386.6099999999997</v>
          </cell>
        </row>
        <row r="41">
          <cell r="B41">
            <v>0.3</v>
          </cell>
          <cell r="D41">
            <v>0.02</v>
          </cell>
          <cell r="E41">
            <v>4.2</v>
          </cell>
          <cell r="G41">
            <v>991.02</v>
          </cell>
          <cell r="H41">
            <v>177.68</v>
          </cell>
          <cell r="I41">
            <v>2.2599999999999998</v>
          </cell>
          <cell r="J41">
            <v>15.88</v>
          </cell>
          <cell r="K41">
            <v>47.42</v>
          </cell>
          <cell r="L41">
            <v>224.41</v>
          </cell>
          <cell r="M41">
            <v>703.39</v>
          </cell>
          <cell r="N41">
            <v>2166.5800000000004</v>
          </cell>
        </row>
        <row r="42">
          <cell r="B42">
            <v>0.76</v>
          </cell>
          <cell r="D42">
            <v>0.08</v>
          </cell>
          <cell r="E42">
            <v>3.25</v>
          </cell>
          <cell r="G42">
            <v>899.01</v>
          </cell>
          <cell r="H42">
            <v>163.31</v>
          </cell>
          <cell r="I42">
            <v>0.09</v>
          </cell>
          <cell r="J42">
            <v>13.97</v>
          </cell>
          <cell r="K42">
            <v>40.44</v>
          </cell>
          <cell r="L42">
            <v>186.27</v>
          </cell>
          <cell r="M42">
            <v>694.28</v>
          </cell>
          <cell r="N42">
            <v>2001.46</v>
          </cell>
        </row>
        <row r="43">
          <cell r="B43">
            <v>0.59</v>
          </cell>
          <cell r="D43">
            <v>0.05</v>
          </cell>
          <cell r="E43">
            <v>3.98</v>
          </cell>
          <cell r="G43">
            <v>867.83</v>
          </cell>
          <cell r="H43">
            <v>139.62</v>
          </cell>
          <cell r="I43">
            <v>0.31</v>
          </cell>
          <cell r="J43">
            <v>11.47</v>
          </cell>
          <cell r="K43">
            <v>42.69</v>
          </cell>
          <cell r="L43">
            <v>152.16</v>
          </cell>
          <cell r="M43">
            <v>686.45</v>
          </cell>
          <cell r="N43">
            <v>1905.15</v>
          </cell>
        </row>
        <row r="44">
          <cell r="B44">
            <v>0.03</v>
          </cell>
          <cell r="D44">
            <v>0.08</v>
          </cell>
          <cell r="E44">
            <v>2.82</v>
          </cell>
          <cell r="G44">
            <v>732.89</v>
          </cell>
          <cell r="H44">
            <v>124.58</v>
          </cell>
          <cell r="I44">
            <v>0.7</v>
          </cell>
          <cell r="J44">
            <v>9.8000000000000007</v>
          </cell>
          <cell r="K44">
            <v>37.159999999999997</v>
          </cell>
          <cell r="L44">
            <v>124.18</v>
          </cell>
          <cell r="M44">
            <v>697.51</v>
          </cell>
          <cell r="N44">
            <v>1729.75</v>
          </cell>
        </row>
        <row r="45">
          <cell r="B45">
            <v>0.03</v>
          </cell>
          <cell r="D45">
            <v>7.0000000000000007E-2</v>
          </cell>
          <cell r="E45">
            <v>1.4</v>
          </cell>
          <cell r="G45">
            <v>683.18</v>
          </cell>
          <cell r="H45">
            <v>121.36</v>
          </cell>
          <cell r="I45">
            <v>0.12</v>
          </cell>
          <cell r="J45">
            <v>9.1300000000000008</v>
          </cell>
          <cell r="K45">
            <v>33.49</v>
          </cell>
          <cell r="L45">
            <v>104.13</v>
          </cell>
          <cell r="M45">
            <v>624.51</v>
          </cell>
          <cell r="N45">
            <v>1577.42</v>
          </cell>
        </row>
        <row r="46">
          <cell r="B46">
            <v>0.02</v>
          </cell>
          <cell r="E46">
            <v>1.42</v>
          </cell>
          <cell r="G46">
            <v>611.39</v>
          </cell>
          <cell r="H46">
            <v>101.98</v>
          </cell>
          <cell r="I46">
            <v>0.27</v>
          </cell>
          <cell r="J46">
            <v>7.13</v>
          </cell>
          <cell r="K46">
            <v>29.97</v>
          </cell>
          <cell r="L46">
            <v>88.87</v>
          </cell>
          <cell r="M46">
            <v>578.41999999999996</v>
          </cell>
          <cell r="N46">
            <v>1419.47</v>
          </cell>
        </row>
        <row r="47">
          <cell r="B47">
            <v>0.02</v>
          </cell>
          <cell r="E47">
            <v>1.42</v>
          </cell>
          <cell r="G47">
            <v>577.71</v>
          </cell>
          <cell r="H47">
            <v>95.37</v>
          </cell>
          <cell r="I47">
            <v>0.15</v>
          </cell>
          <cell r="J47">
            <v>6.88</v>
          </cell>
          <cell r="K47">
            <v>27.53</v>
          </cell>
          <cell r="L47">
            <v>71.52</v>
          </cell>
          <cell r="M47">
            <v>541.99</v>
          </cell>
          <cell r="N47">
            <v>1322.5900000000001</v>
          </cell>
        </row>
        <row r="49">
          <cell r="B49">
            <v>0.5</v>
          </cell>
          <cell r="E49">
            <v>1.2</v>
          </cell>
          <cell r="F49">
            <v>0.3</v>
          </cell>
          <cell r="G49">
            <v>490.09</v>
          </cell>
          <cell r="H49">
            <v>79.09</v>
          </cell>
          <cell r="I49">
            <v>0.85</v>
          </cell>
          <cell r="J49">
            <v>5.83</v>
          </cell>
          <cell r="K49">
            <v>15.97</v>
          </cell>
          <cell r="L49">
            <v>47.37</v>
          </cell>
          <cell r="M49">
            <v>443.52</v>
          </cell>
          <cell r="N49">
            <v>1084.72</v>
          </cell>
        </row>
        <row r="50">
          <cell r="E50">
            <v>1.2</v>
          </cell>
          <cell r="G50">
            <v>451.77</v>
          </cell>
          <cell r="H50">
            <v>75.930000000000007</v>
          </cell>
          <cell r="I50">
            <v>0.57999999999999996</v>
          </cell>
          <cell r="J50">
            <v>7.88</v>
          </cell>
          <cell r="K50">
            <v>14.9</v>
          </cell>
          <cell r="L50">
            <v>35.53</v>
          </cell>
          <cell r="M50">
            <v>448.85</v>
          </cell>
          <cell r="N50">
            <v>1036.6399999999999</v>
          </cell>
        </row>
        <row r="51">
          <cell r="E51">
            <v>0.6</v>
          </cell>
          <cell r="G51">
            <v>416.26</v>
          </cell>
          <cell r="H51">
            <v>68.36</v>
          </cell>
          <cell r="I51">
            <v>1.03</v>
          </cell>
          <cell r="J51">
            <v>6.44</v>
          </cell>
          <cell r="K51">
            <v>16.12</v>
          </cell>
          <cell r="L51">
            <v>24.11</v>
          </cell>
          <cell r="M51">
            <v>461.12</v>
          </cell>
          <cell r="N51">
            <v>994.04</v>
          </cell>
        </row>
        <row r="52">
          <cell r="C52">
            <v>0.01</v>
          </cell>
          <cell r="E52">
            <v>0.5</v>
          </cell>
          <cell r="G52">
            <v>410.25</v>
          </cell>
          <cell r="H52">
            <v>56.34</v>
          </cell>
          <cell r="I52">
            <v>1.29</v>
          </cell>
          <cell r="J52">
            <v>6.55</v>
          </cell>
          <cell r="K52">
            <v>16.5</v>
          </cell>
          <cell r="L52">
            <v>23.93</v>
          </cell>
          <cell r="M52">
            <v>449.72</v>
          </cell>
          <cell r="N52">
            <v>965.09</v>
          </cell>
        </row>
        <row r="53">
          <cell r="C53">
            <v>0.06</v>
          </cell>
          <cell r="E53">
            <v>0.5</v>
          </cell>
          <cell r="G53">
            <v>410.72</v>
          </cell>
          <cell r="H53">
            <v>55.6</v>
          </cell>
          <cell r="I53">
            <v>0.89</v>
          </cell>
          <cell r="J53">
            <v>6.55</v>
          </cell>
          <cell r="K53">
            <v>19.09</v>
          </cell>
          <cell r="L53">
            <v>18.329999999999998</v>
          </cell>
          <cell r="M53">
            <v>441.3</v>
          </cell>
          <cell r="N53">
            <v>953.04</v>
          </cell>
        </row>
        <row r="54">
          <cell r="B54">
            <v>0.1</v>
          </cell>
          <cell r="C54">
            <v>0.06</v>
          </cell>
          <cell r="E54">
            <v>0.5</v>
          </cell>
          <cell r="F54">
            <v>1</v>
          </cell>
          <cell r="G54">
            <v>406.75</v>
          </cell>
          <cell r="H54">
            <v>51.75</v>
          </cell>
          <cell r="I54">
            <v>0.39</v>
          </cell>
          <cell r="J54">
            <v>6.75</v>
          </cell>
          <cell r="K54">
            <v>27.4</v>
          </cell>
          <cell r="L54">
            <v>17.14</v>
          </cell>
          <cell r="M54">
            <v>427.44</v>
          </cell>
          <cell r="N54">
            <v>939.28</v>
          </cell>
        </row>
        <row r="55">
          <cell r="C55">
            <v>0.05</v>
          </cell>
          <cell r="E55">
            <v>0.55000000000000004</v>
          </cell>
          <cell r="F55">
            <v>1</v>
          </cell>
          <cell r="G55">
            <v>390.84</v>
          </cell>
          <cell r="H55">
            <v>51.55</v>
          </cell>
          <cell r="I55">
            <v>0.17</v>
          </cell>
          <cell r="J55">
            <v>7.52</v>
          </cell>
          <cell r="K55">
            <v>27.69</v>
          </cell>
          <cell r="L55">
            <v>16.170000000000002</v>
          </cell>
          <cell r="M55">
            <v>408.32</v>
          </cell>
          <cell r="N55">
            <v>903.86</v>
          </cell>
        </row>
        <row r="56">
          <cell r="C56">
            <v>0.05</v>
          </cell>
          <cell r="D56">
            <v>0.11</v>
          </cell>
          <cell r="E56">
            <v>0.55000000000000004</v>
          </cell>
          <cell r="G56">
            <v>389.23</v>
          </cell>
          <cell r="H56">
            <v>53.4</v>
          </cell>
          <cell r="I56">
            <v>0.98</v>
          </cell>
          <cell r="J56">
            <v>6.03</v>
          </cell>
          <cell r="K56">
            <v>28.11</v>
          </cell>
          <cell r="L56">
            <v>14.54</v>
          </cell>
          <cell r="M56">
            <v>389.4</v>
          </cell>
          <cell r="N56">
            <v>882.4</v>
          </cell>
        </row>
        <row r="58">
          <cell r="B58">
            <v>0.06</v>
          </cell>
          <cell r="C58">
            <v>0.05</v>
          </cell>
          <cell r="D58">
            <v>0.44</v>
          </cell>
          <cell r="E58">
            <v>0.02</v>
          </cell>
          <cell r="G58">
            <v>333.15</v>
          </cell>
          <cell r="H58">
            <v>44.49</v>
          </cell>
          <cell r="I58">
            <v>0.47</v>
          </cell>
          <cell r="J58">
            <v>5.21</v>
          </cell>
          <cell r="K58">
            <v>29.5</v>
          </cell>
          <cell r="L58">
            <v>11.16</v>
          </cell>
          <cell r="M58">
            <v>302.20999999999998</v>
          </cell>
          <cell r="N58">
            <v>726.76</v>
          </cell>
        </row>
        <row r="90">
          <cell r="B90">
            <v>4.6900000000000004</v>
          </cell>
          <cell r="C90">
            <v>1.33</v>
          </cell>
          <cell r="D90">
            <v>0.18</v>
          </cell>
          <cell r="E90">
            <v>2.4700000000000002</v>
          </cell>
          <cell r="F90">
            <v>13.41</v>
          </cell>
          <cell r="G90">
            <v>260.2</v>
          </cell>
          <cell r="H90">
            <v>67.08</v>
          </cell>
          <cell r="I90">
            <v>11.94</v>
          </cell>
          <cell r="J90">
            <v>17.510000000000002</v>
          </cell>
          <cell r="K90">
            <v>48.71</v>
          </cell>
          <cell r="L90">
            <v>57.61</v>
          </cell>
          <cell r="M90">
            <v>329.1</v>
          </cell>
          <cell r="N90">
            <v>814.23</v>
          </cell>
        </row>
        <row r="91">
          <cell r="B91">
            <v>4.6900000000000004</v>
          </cell>
          <cell r="C91">
            <v>0.62</v>
          </cell>
          <cell r="D91">
            <v>0.17</v>
          </cell>
          <cell r="E91">
            <v>2.14</v>
          </cell>
          <cell r="F91">
            <v>13.39</v>
          </cell>
          <cell r="G91">
            <v>270.5</v>
          </cell>
          <cell r="H91">
            <v>64.39</v>
          </cell>
          <cell r="I91">
            <v>12.87</v>
          </cell>
          <cell r="J91">
            <v>17.14</v>
          </cell>
          <cell r="K91">
            <v>44.410000000000004</v>
          </cell>
          <cell r="L91">
            <v>58.54</v>
          </cell>
          <cell r="M91">
            <v>302.15999999999997</v>
          </cell>
          <cell r="N91">
            <v>791.01999999999987</v>
          </cell>
        </row>
        <row r="92">
          <cell r="B92">
            <v>4.7</v>
          </cell>
          <cell r="C92">
            <v>1.46</v>
          </cell>
          <cell r="D92">
            <v>0.17</v>
          </cell>
          <cell r="E92">
            <v>2.66</v>
          </cell>
          <cell r="F92">
            <v>13.39</v>
          </cell>
          <cell r="G92">
            <v>251.16</v>
          </cell>
          <cell r="H92">
            <v>64.31</v>
          </cell>
          <cell r="I92">
            <v>12.81</v>
          </cell>
          <cell r="J92">
            <v>19.13</v>
          </cell>
          <cell r="K92">
            <v>45.209999999999994</v>
          </cell>
          <cell r="L92">
            <v>61.83</v>
          </cell>
          <cell r="M92">
            <v>303.73</v>
          </cell>
          <cell r="N92">
            <v>780.56</v>
          </cell>
        </row>
        <row r="93">
          <cell r="B93">
            <v>4.7</v>
          </cell>
          <cell r="C93">
            <v>2.23</v>
          </cell>
          <cell r="D93">
            <v>0.17</v>
          </cell>
          <cell r="E93">
            <v>2.54</v>
          </cell>
          <cell r="F93">
            <v>14.88</v>
          </cell>
          <cell r="G93">
            <v>260.25</v>
          </cell>
          <cell r="H93">
            <v>66.790000000000006</v>
          </cell>
          <cell r="I93">
            <v>12.18</v>
          </cell>
          <cell r="J93">
            <v>19.05</v>
          </cell>
          <cell r="K93">
            <v>44.81</v>
          </cell>
          <cell r="L93">
            <v>58.65</v>
          </cell>
          <cell r="M93">
            <v>300.99</v>
          </cell>
          <cell r="N93">
            <v>787.24</v>
          </cell>
        </row>
        <row r="94">
          <cell r="B94">
            <v>4.88</v>
          </cell>
          <cell r="C94">
            <v>2.23</v>
          </cell>
          <cell r="D94">
            <v>0.17</v>
          </cell>
          <cell r="E94">
            <v>2.54</v>
          </cell>
          <cell r="F94">
            <v>17.649999999999999</v>
          </cell>
          <cell r="G94">
            <v>260.98</v>
          </cell>
          <cell r="H94">
            <v>66.599999999999994</v>
          </cell>
          <cell r="I94">
            <v>11.95</v>
          </cell>
          <cell r="J94">
            <v>19.45</v>
          </cell>
          <cell r="K94">
            <v>43.54</v>
          </cell>
          <cell r="L94">
            <v>59.879999999999995</v>
          </cell>
          <cell r="M94">
            <v>283.15999999999997</v>
          </cell>
          <cell r="N94">
            <v>773.03</v>
          </cell>
        </row>
        <row r="95">
          <cell r="B95">
            <v>4.9000000000000004</v>
          </cell>
          <cell r="C95">
            <v>2.21</v>
          </cell>
          <cell r="D95">
            <v>0.17</v>
          </cell>
          <cell r="E95">
            <v>2.54</v>
          </cell>
          <cell r="F95">
            <v>17.36</v>
          </cell>
          <cell r="G95">
            <v>255.81</v>
          </cell>
          <cell r="H95">
            <v>66.67</v>
          </cell>
          <cell r="I95">
            <v>13.93</v>
          </cell>
          <cell r="J95">
            <v>22.16</v>
          </cell>
          <cell r="K95">
            <v>43.15</v>
          </cell>
          <cell r="L95">
            <v>62.56</v>
          </cell>
          <cell r="M95">
            <v>267.14999999999998</v>
          </cell>
          <cell r="N95">
            <v>758.61</v>
          </cell>
        </row>
      </sheetData>
      <sheetData sheetId="4" refreshError="1"/>
      <sheetData sheetId="5" refreshError="1"/>
      <sheetData sheetId="6">
        <row r="12">
          <cell r="N12">
            <v>4138</v>
          </cell>
        </row>
        <row r="40">
          <cell r="B40">
            <v>15.63</v>
          </cell>
          <cell r="C40">
            <v>10.23</v>
          </cell>
          <cell r="D40">
            <v>2.61</v>
          </cell>
          <cell r="E40">
            <v>7.41</v>
          </cell>
          <cell r="F40">
            <v>0.65</v>
          </cell>
          <cell r="G40">
            <v>1011.5</v>
          </cell>
          <cell r="H40">
            <v>81.510000000000005</v>
          </cell>
          <cell r="I40">
            <v>84.99</v>
          </cell>
          <cell r="J40">
            <v>72.08</v>
          </cell>
          <cell r="K40">
            <v>218.79</v>
          </cell>
          <cell r="L40">
            <v>58.05</v>
          </cell>
          <cell r="M40">
            <v>283.10000000000002</v>
          </cell>
          <cell r="N40">
            <v>1846.5499999999997</v>
          </cell>
        </row>
        <row r="41">
          <cell r="B41">
            <v>16.46</v>
          </cell>
          <cell r="C41">
            <v>9.01</v>
          </cell>
          <cell r="D41">
            <v>1.76</v>
          </cell>
          <cell r="E41">
            <v>7.21</v>
          </cell>
          <cell r="F41">
            <v>1.1499999999999999</v>
          </cell>
          <cell r="G41">
            <v>956.34</v>
          </cell>
          <cell r="H41">
            <v>84.73</v>
          </cell>
          <cell r="I41">
            <v>96.83</v>
          </cell>
          <cell r="J41">
            <v>69.36</v>
          </cell>
          <cell r="K41">
            <v>205.33</v>
          </cell>
          <cell r="L41">
            <v>52.23</v>
          </cell>
          <cell r="M41">
            <v>223.36</v>
          </cell>
          <cell r="N41">
            <v>1723.77</v>
          </cell>
        </row>
        <row r="42">
          <cell r="B42">
            <v>15.7</v>
          </cell>
          <cell r="C42">
            <v>9.27</v>
          </cell>
          <cell r="D42">
            <v>2.11</v>
          </cell>
          <cell r="E42">
            <v>6.35</v>
          </cell>
          <cell r="F42">
            <v>1.35</v>
          </cell>
          <cell r="G42">
            <v>892.96</v>
          </cell>
          <cell r="H42">
            <v>74.540000000000006</v>
          </cell>
          <cell r="I42">
            <v>88.94</v>
          </cell>
          <cell r="J42">
            <v>67.209999999999994</v>
          </cell>
          <cell r="K42">
            <v>180.52</v>
          </cell>
          <cell r="L42">
            <v>49.76</v>
          </cell>
          <cell r="M42">
            <v>204.37</v>
          </cell>
          <cell r="N42">
            <v>1593.08</v>
          </cell>
        </row>
        <row r="43">
          <cell r="B43">
            <v>14.02</v>
          </cell>
          <cell r="C43">
            <v>11</v>
          </cell>
          <cell r="D43">
            <v>1.77</v>
          </cell>
          <cell r="E43">
            <v>5.57</v>
          </cell>
          <cell r="F43">
            <v>2.92</v>
          </cell>
          <cell r="G43">
            <v>841</v>
          </cell>
          <cell r="H43">
            <v>63.98</v>
          </cell>
          <cell r="I43">
            <v>92.72</v>
          </cell>
          <cell r="J43">
            <v>60.84</v>
          </cell>
          <cell r="K43">
            <v>158.19999999999999</v>
          </cell>
          <cell r="L43">
            <v>46.18</v>
          </cell>
          <cell r="M43">
            <v>167.44</v>
          </cell>
          <cell r="N43">
            <v>1465.64</v>
          </cell>
        </row>
        <row r="44">
          <cell r="B44">
            <v>11.99</v>
          </cell>
          <cell r="C44">
            <v>7.76</v>
          </cell>
          <cell r="D44">
            <v>0.26</v>
          </cell>
          <cell r="E44">
            <v>5.15</v>
          </cell>
          <cell r="F44">
            <v>3.78</v>
          </cell>
          <cell r="G44">
            <v>690.98</v>
          </cell>
          <cell r="H44">
            <v>56.32</v>
          </cell>
          <cell r="I44">
            <v>84.18</v>
          </cell>
          <cell r="J44">
            <v>58.45</v>
          </cell>
          <cell r="K44">
            <v>141.52000000000001</v>
          </cell>
          <cell r="L44">
            <v>44.48</v>
          </cell>
          <cell r="M44">
            <v>168.08</v>
          </cell>
          <cell r="N44">
            <v>1272.95</v>
          </cell>
        </row>
        <row r="45">
          <cell r="B45">
            <v>10.79</v>
          </cell>
          <cell r="C45">
            <v>8.06</v>
          </cell>
          <cell r="D45">
            <v>0.13</v>
          </cell>
          <cell r="E45">
            <v>4.38</v>
          </cell>
          <cell r="F45">
            <v>4.18</v>
          </cell>
          <cell r="G45">
            <v>648.26</v>
          </cell>
          <cell r="H45">
            <v>53.86</v>
          </cell>
          <cell r="I45">
            <v>94.55</v>
          </cell>
          <cell r="J45">
            <v>55.35</v>
          </cell>
          <cell r="K45">
            <v>132.47999999999999</v>
          </cell>
          <cell r="L45">
            <v>41.55</v>
          </cell>
          <cell r="M45">
            <v>147.5</v>
          </cell>
          <cell r="N45">
            <v>1201.0899999999999</v>
          </cell>
        </row>
        <row r="46">
          <cell r="B46">
            <v>8.9700000000000006</v>
          </cell>
          <cell r="C46">
            <v>8.14</v>
          </cell>
          <cell r="D46">
            <v>0.03</v>
          </cell>
          <cell r="E46">
            <v>4.22</v>
          </cell>
          <cell r="F46">
            <v>4.33</v>
          </cell>
          <cell r="G46">
            <v>602.6</v>
          </cell>
          <cell r="H46">
            <v>53.5</v>
          </cell>
          <cell r="I46">
            <v>99.58</v>
          </cell>
          <cell r="J46">
            <v>52.93</v>
          </cell>
          <cell r="K46">
            <v>122.07</v>
          </cell>
          <cell r="L46">
            <v>38.590000000000003</v>
          </cell>
          <cell r="M46">
            <v>128.61000000000001</v>
          </cell>
          <cell r="N46">
            <v>1123.57</v>
          </cell>
        </row>
        <row r="47">
          <cell r="B47">
            <v>9.8000000000000007</v>
          </cell>
          <cell r="C47">
            <v>8.7799999999999994</v>
          </cell>
          <cell r="D47">
            <v>0.03</v>
          </cell>
          <cell r="E47">
            <v>4.3899999999999997</v>
          </cell>
          <cell r="F47">
            <v>6.28</v>
          </cell>
          <cell r="G47">
            <v>593.51</v>
          </cell>
          <cell r="H47">
            <v>61.44</v>
          </cell>
          <cell r="I47">
            <v>91.13</v>
          </cell>
          <cell r="J47">
            <v>50.33</v>
          </cell>
          <cell r="K47">
            <v>110.01</v>
          </cell>
          <cell r="L47">
            <v>39.270000000000003</v>
          </cell>
          <cell r="M47">
            <v>127.81</v>
          </cell>
          <cell r="N47">
            <v>1102.78</v>
          </cell>
        </row>
        <row r="49">
          <cell r="B49">
            <v>7.48</v>
          </cell>
          <cell r="C49">
            <v>5.89</v>
          </cell>
          <cell r="D49">
            <v>0.11</v>
          </cell>
          <cell r="E49">
            <v>5.3</v>
          </cell>
          <cell r="F49">
            <v>3.99</v>
          </cell>
          <cell r="G49">
            <v>528.48</v>
          </cell>
          <cell r="H49">
            <v>46.86</v>
          </cell>
          <cell r="I49">
            <v>83.17</v>
          </cell>
          <cell r="J49">
            <v>37.78</v>
          </cell>
          <cell r="K49">
            <v>86.79</v>
          </cell>
          <cell r="L49">
            <v>31.46</v>
          </cell>
          <cell r="M49">
            <v>95.33</v>
          </cell>
          <cell r="N49">
            <v>932.64</v>
          </cell>
        </row>
        <row r="50">
          <cell r="B50">
            <v>8.68</v>
          </cell>
          <cell r="C50">
            <v>8.06</v>
          </cell>
          <cell r="D50">
            <v>0.15</v>
          </cell>
          <cell r="E50">
            <v>5.09</v>
          </cell>
          <cell r="F50">
            <v>4.2699999999999996</v>
          </cell>
          <cell r="G50">
            <v>504.66</v>
          </cell>
          <cell r="H50">
            <v>53.58</v>
          </cell>
          <cell r="I50">
            <v>83.4</v>
          </cell>
          <cell r="J50">
            <v>43.25</v>
          </cell>
          <cell r="K50">
            <v>78.92</v>
          </cell>
          <cell r="L50">
            <v>32.619999999999997</v>
          </cell>
          <cell r="M50">
            <v>80.77</v>
          </cell>
          <cell r="N50">
            <v>903.45</v>
          </cell>
        </row>
        <row r="51">
          <cell r="B51">
            <v>7.02</v>
          </cell>
          <cell r="C51">
            <v>6.92</v>
          </cell>
          <cell r="D51">
            <v>0.05</v>
          </cell>
          <cell r="E51">
            <v>5.03</v>
          </cell>
          <cell r="F51">
            <v>4.6399999999999997</v>
          </cell>
          <cell r="G51">
            <v>499.89</v>
          </cell>
          <cell r="H51">
            <v>52.07</v>
          </cell>
          <cell r="I51">
            <v>80.59</v>
          </cell>
          <cell r="J51">
            <v>36.229999999999997</v>
          </cell>
          <cell r="K51">
            <v>74.66</v>
          </cell>
          <cell r="L51">
            <v>30.14</v>
          </cell>
          <cell r="M51">
            <v>79.62</v>
          </cell>
          <cell r="N51">
            <v>876.86</v>
          </cell>
        </row>
        <row r="52">
          <cell r="B52">
            <v>6.92</v>
          </cell>
          <cell r="C52">
            <v>7.17</v>
          </cell>
          <cell r="D52">
            <v>0.15</v>
          </cell>
          <cell r="E52">
            <v>3.43</v>
          </cell>
          <cell r="F52">
            <v>4.5199999999999996</v>
          </cell>
          <cell r="G52">
            <v>456.5</v>
          </cell>
          <cell r="H52">
            <v>46.11</v>
          </cell>
          <cell r="I52">
            <v>71.680000000000007</v>
          </cell>
          <cell r="J52">
            <v>34.200000000000003</v>
          </cell>
          <cell r="K52">
            <v>70.39</v>
          </cell>
          <cell r="L52">
            <v>33.06</v>
          </cell>
          <cell r="M52">
            <v>74.39</v>
          </cell>
          <cell r="N52">
            <v>808.5200000000001</v>
          </cell>
        </row>
        <row r="53">
          <cell r="B53">
            <v>6.09</v>
          </cell>
          <cell r="C53">
            <v>5.73</v>
          </cell>
          <cell r="D53">
            <v>0.1</v>
          </cell>
          <cell r="E53">
            <v>3.88</v>
          </cell>
          <cell r="F53">
            <v>5.66</v>
          </cell>
          <cell r="G53">
            <v>444.95</v>
          </cell>
          <cell r="H53">
            <v>51.52</v>
          </cell>
          <cell r="I53">
            <v>71.569999999999993</v>
          </cell>
          <cell r="J53">
            <v>32.93</v>
          </cell>
          <cell r="K53">
            <v>61.58</v>
          </cell>
          <cell r="L53">
            <v>32.159999999999997</v>
          </cell>
          <cell r="M53">
            <v>66.510000000000005</v>
          </cell>
          <cell r="N53">
            <v>782.68</v>
          </cell>
        </row>
        <row r="54">
          <cell r="B54">
            <v>5.36</v>
          </cell>
          <cell r="C54">
            <v>7.11</v>
          </cell>
          <cell r="D54">
            <v>0.06</v>
          </cell>
          <cell r="E54">
            <v>4.05</v>
          </cell>
          <cell r="F54">
            <v>6.91</v>
          </cell>
          <cell r="G54">
            <v>443.18</v>
          </cell>
          <cell r="H54">
            <v>50.82</v>
          </cell>
          <cell r="I54">
            <v>73.83</v>
          </cell>
          <cell r="J54">
            <v>33.799999999999997</v>
          </cell>
          <cell r="K54">
            <v>62.53</v>
          </cell>
          <cell r="L54">
            <v>36.130000000000003</v>
          </cell>
          <cell r="M54">
            <v>65.59</v>
          </cell>
          <cell r="N54">
            <v>789.37</v>
          </cell>
        </row>
        <row r="55">
          <cell r="B55">
            <v>4.68</v>
          </cell>
          <cell r="C55">
            <v>7.85</v>
          </cell>
          <cell r="D55">
            <v>0.11</v>
          </cell>
          <cell r="E55">
            <v>4.25</v>
          </cell>
          <cell r="F55">
            <v>9.91</v>
          </cell>
          <cell r="G55">
            <v>442.05</v>
          </cell>
          <cell r="H55">
            <v>52.73</v>
          </cell>
          <cell r="I55">
            <v>69.66</v>
          </cell>
          <cell r="J55">
            <v>40.21</v>
          </cell>
          <cell r="K55">
            <v>60.07</v>
          </cell>
          <cell r="L55">
            <v>29.88</v>
          </cell>
          <cell r="M55">
            <v>61.01</v>
          </cell>
          <cell r="N55">
            <v>782.41000000000008</v>
          </cell>
        </row>
        <row r="56">
          <cell r="B56">
            <v>4.2699999999999996</v>
          </cell>
          <cell r="C56">
            <v>8.4</v>
          </cell>
          <cell r="D56">
            <v>0.18</v>
          </cell>
          <cell r="E56">
            <v>4.05</v>
          </cell>
          <cell r="F56">
            <v>10.27</v>
          </cell>
          <cell r="G56">
            <v>444.36</v>
          </cell>
          <cell r="H56">
            <v>54.74</v>
          </cell>
          <cell r="I56">
            <v>71.989999999999995</v>
          </cell>
          <cell r="J56">
            <v>39.06</v>
          </cell>
          <cell r="K56">
            <v>60.16</v>
          </cell>
          <cell r="L56">
            <v>30.37</v>
          </cell>
          <cell r="M56">
            <v>57.49</v>
          </cell>
          <cell r="N56">
            <v>785.33999999999992</v>
          </cell>
        </row>
        <row r="58">
          <cell r="B58">
            <v>2.98</v>
          </cell>
          <cell r="C58">
            <v>6.03</v>
          </cell>
          <cell r="D58">
            <v>0.17</v>
          </cell>
          <cell r="E58">
            <v>2.82</v>
          </cell>
          <cell r="F58">
            <v>6.99</v>
          </cell>
          <cell r="G58">
            <v>435.58</v>
          </cell>
          <cell r="H58">
            <v>55.39</v>
          </cell>
          <cell r="I58">
            <v>68.06</v>
          </cell>
          <cell r="J58">
            <v>25.41</v>
          </cell>
          <cell r="K58">
            <v>54.59</v>
          </cell>
          <cell r="L58">
            <v>29.94</v>
          </cell>
          <cell r="M58">
            <v>47.11</v>
          </cell>
          <cell r="N58">
            <v>735.07</v>
          </cell>
        </row>
        <row r="79">
          <cell r="B79">
            <v>1.28</v>
          </cell>
          <cell r="C79">
            <v>6.3</v>
          </cell>
          <cell r="D79">
            <v>0.28999999999999998</v>
          </cell>
          <cell r="E79">
            <v>0.99</v>
          </cell>
          <cell r="F79">
            <v>5.23</v>
          </cell>
          <cell r="G79">
            <v>112.14</v>
          </cell>
          <cell r="H79">
            <v>17.690000000000001</v>
          </cell>
          <cell r="I79">
            <v>35.75</v>
          </cell>
          <cell r="J79">
            <v>6.49</v>
          </cell>
          <cell r="K79">
            <v>15.7</v>
          </cell>
          <cell r="L79">
            <v>9.77</v>
          </cell>
          <cell r="M79">
            <v>14.68</v>
          </cell>
          <cell r="N79">
            <v>260</v>
          </cell>
        </row>
        <row r="80">
          <cell r="B80">
            <v>1.22</v>
          </cell>
          <cell r="C80">
            <v>4.82</v>
          </cell>
          <cell r="D80">
            <v>1.78</v>
          </cell>
          <cell r="E80">
            <v>0.54</v>
          </cell>
          <cell r="F80">
            <v>7.44</v>
          </cell>
          <cell r="G80">
            <v>122.59</v>
          </cell>
          <cell r="H80">
            <v>18.05</v>
          </cell>
          <cell r="I80">
            <v>42.6</v>
          </cell>
          <cell r="J80">
            <v>10.74</v>
          </cell>
          <cell r="K80">
            <v>21.16</v>
          </cell>
          <cell r="L80">
            <v>17.48</v>
          </cell>
          <cell r="M80">
            <v>28.78</v>
          </cell>
          <cell r="N80">
            <v>277.20000000000005</v>
          </cell>
        </row>
        <row r="81">
          <cell r="B81">
            <v>3.21</v>
          </cell>
          <cell r="C81">
            <v>5.56</v>
          </cell>
          <cell r="D81">
            <v>0.96</v>
          </cell>
          <cell r="E81">
            <v>2.4300000000000002</v>
          </cell>
          <cell r="F81">
            <v>6.09</v>
          </cell>
          <cell r="G81">
            <v>120.25</v>
          </cell>
          <cell r="H81">
            <v>17.28</v>
          </cell>
          <cell r="I81">
            <v>42.14</v>
          </cell>
          <cell r="J81">
            <v>4.7</v>
          </cell>
          <cell r="K81">
            <v>17.37</v>
          </cell>
          <cell r="L81">
            <v>15.32</v>
          </cell>
          <cell r="M81">
            <v>26.69</v>
          </cell>
          <cell r="N81">
            <v>262</v>
          </cell>
        </row>
        <row r="82">
          <cell r="B82">
            <v>1.25</v>
          </cell>
          <cell r="C82">
            <v>5.73</v>
          </cell>
          <cell r="D82">
            <v>0.93</v>
          </cell>
          <cell r="E82">
            <v>1.2</v>
          </cell>
          <cell r="F82">
            <v>6.36</v>
          </cell>
          <cell r="G82">
            <v>131.5</v>
          </cell>
          <cell r="H82">
            <v>20.350000000000001</v>
          </cell>
          <cell r="I82">
            <v>47.44</v>
          </cell>
          <cell r="J82">
            <v>4.8499999999999996</v>
          </cell>
          <cell r="K82">
            <v>18.61</v>
          </cell>
          <cell r="L82">
            <v>9.57</v>
          </cell>
          <cell r="M82">
            <v>32.82</v>
          </cell>
          <cell r="N82">
            <v>280.60999999999996</v>
          </cell>
        </row>
        <row r="83">
          <cell r="B83">
            <v>1.65</v>
          </cell>
          <cell r="C83">
            <v>4.5999999999999996</v>
          </cell>
          <cell r="D83">
            <v>0.46</v>
          </cell>
          <cell r="E83">
            <v>2.4300000000000002</v>
          </cell>
          <cell r="F83">
            <v>6.51</v>
          </cell>
          <cell r="G83">
            <v>118.18</v>
          </cell>
          <cell r="H83">
            <v>17.829999999999998</v>
          </cell>
          <cell r="I83">
            <v>43.47</v>
          </cell>
          <cell r="J83">
            <v>8.3000000000000007</v>
          </cell>
          <cell r="K83">
            <v>19.22</v>
          </cell>
          <cell r="L83">
            <v>7.16</v>
          </cell>
          <cell r="M83">
            <v>36.799999999999997</v>
          </cell>
          <cell r="N83">
            <v>266.61</v>
          </cell>
        </row>
        <row r="84">
          <cell r="B84">
            <v>1.3</v>
          </cell>
          <cell r="C84">
            <v>4.97</v>
          </cell>
          <cell r="D84">
            <v>1.33</v>
          </cell>
          <cell r="E84">
            <v>1.1399999999999999</v>
          </cell>
          <cell r="F84">
            <v>6.62</v>
          </cell>
          <cell r="G84">
            <v>117.21</v>
          </cell>
          <cell r="H84">
            <v>17.66</v>
          </cell>
          <cell r="I84">
            <v>42.48</v>
          </cell>
          <cell r="J84">
            <v>7.49</v>
          </cell>
          <cell r="K84">
            <v>18.170000000000002</v>
          </cell>
          <cell r="L84">
            <v>5.26</v>
          </cell>
          <cell r="M84">
            <v>33.340000000000003</v>
          </cell>
          <cell r="N84">
            <v>256.97000000000003</v>
          </cell>
        </row>
        <row r="85">
          <cell r="B85">
            <v>1.18</v>
          </cell>
          <cell r="C85">
            <v>3.89</v>
          </cell>
          <cell r="D85">
            <v>0.35</v>
          </cell>
          <cell r="E85">
            <v>1.25</v>
          </cell>
          <cell r="F85">
            <v>6.8</v>
          </cell>
          <cell r="G85">
            <v>118.66</v>
          </cell>
          <cell r="H85">
            <v>14.41</v>
          </cell>
          <cell r="I85">
            <v>37.340000000000003</v>
          </cell>
          <cell r="J85">
            <v>8.42</v>
          </cell>
          <cell r="K85">
            <v>17.38</v>
          </cell>
          <cell r="L85">
            <v>4.2699999999999996</v>
          </cell>
          <cell r="M85">
            <v>28.8</v>
          </cell>
          <cell r="N85">
            <v>242.75</v>
          </cell>
        </row>
        <row r="86">
          <cell r="B86">
            <v>1.23</v>
          </cell>
          <cell r="C86">
            <v>3.48</v>
          </cell>
          <cell r="D86">
            <v>0.34</v>
          </cell>
          <cell r="E86">
            <v>1.34</v>
          </cell>
          <cell r="F86">
            <v>5.8</v>
          </cell>
          <cell r="G86">
            <v>111.18</v>
          </cell>
          <cell r="H86">
            <v>16.47</v>
          </cell>
          <cell r="I86">
            <v>40.549999999999997</v>
          </cell>
          <cell r="J86">
            <v>7.68</v>
          </cell>
          <cell r="K86">
            <v>20.46</v>
          </cell>
          <cell r="L86">
            <v>5.09</v>
          </cell>
          <cell r="M86">
            <v>27.53</v>
          </cell>
          <cell r="N86">
            <v>241.15</v>
          </cell>
        </row>
        <row r="87">
          <cell r="B87">
            <v>1.33</v>
          </cell>
          <cell r="C87">
            <v>3.93</v>
          </cell>
          <cell r="D87">
            <v>0.74</v>
          </cell>
          <cell r="E87">
            <v>0.9</v>
          </cell>
          <cell r="F87">
            <v>5.21</v>
          </cell>
          <cell r="G87">
            <v>116.95</v>
          </cell>
          <cell r="H87">
            <v>15.88</v>
          </cell>
          <cell r="I87">
            <v>38</v>
          </cell>
          <cell r="J87">
            <v>8.49</v>
          </cell>
          <cell r="K87">
            <v>20.45</v>
          </cell>
          <cell r="L87">
            <v>7.62</v>
          </cell>
          <cell r="M87">
            <v>27.16</v>
          </cell>
          <cell r="N87">
            <v>246.66</v>
          </cell>
        </row>
        <row r="88">
          <cell r="B88">
            <v>1.19</v>
          </cell>
          <cell r="C88">
            <v>3.13</v>
          </cell>
          <cell r="D88">
            <v>0.02</v>
          </cell>
          <cell r="E88">
            <v>1.05</v>
          </cell>
          <cell r="F88">
            <v>5.16</v>
          </cell>
          <cell r="G88">
            <v>141.88</v>
          </cell>
          <cell r="H88">
            <v>15.09</v>
          </cell>
          <cell r="I88">
            <v>27.8</v>
          </cell>
          <cell r="J88">
            <v>6.53</v>
          </cell>
          <cell r="K88">
            <v>17.88</v>
          </cell>
          <cell r="L88">
            <v>8.23</v>
          </cell>
          <cell r="M88">
            <v>30.96</v>
          </cell>
          <cell r="N88">
            <v>258.92</v>
          </cell>
        </row>
        <row r="89">
          <cell r="B89">
            <v>1.1399999999999999</v>
          </cell>
          <cell r="C89">
            <v>2.96</v>
          </cell>
          <cell r="D89">
            <v>0.02</v>
          </cell>
          <cell r="E89">
            <v>1.04</v>
          </cell>
          <cell r="F89">
            <v>4.5</v>
          </cell>
          <cell r="G89">
            <v>130.74</v>
          </cell>
          <cell r="H89">
            <v>14.25</v>
          </cell>
          <cell r="I89">
            <v>25.54</v>
          </cell>
          <cell r="J89">
            <v>5.73</v>
          </cell>
          <cell r="K89">
            <v>15.73</v>
          </cell>
          <cell r="L89">
            <v>9.6300000000000008</v>
          </cell>
          <cell r="M89">
            <v>42.05</v>
          </cell>
          <cell r="N89">
            <v>253.32999999999998</v>
          </cell>
        </row>
        <row r="90">
          <cell r="B90">
            <v>0.87</v>
          </cell>
          <cell r="C90">
            <v>2.99</v>
          </cell>
          <cell r="D90">
            <v>0.02</v>
          </cell>
          <cell r="E90">
            <v>1.06</v>
          </cell>
          <cell r="F90">
            <v>4.4000000000000004</v>
          </cell>
          <cell r="G90">
            <v>138.83000000000001</v>
          </cell>
          <cell r="H90">
            <v>12.22</v>
          </cell>
          <cell r="I90">
            <v>24.48</v>
          </cell>
          <cell r="J90">
            <v>4.67</v>
          </cell>
          <cell r="K90">
            <v>15.88</v>
          </cell>
          <cell r="L90">
            <v>9</v>
          </cell>
          <cell r="M90">
            <v>44.6</v>
          </cell>
          <cell r="N90">
            <v>259.02</v>
          </cell>
        </row>
        <row r="91">
          <cell r="B91">
            <v>0.87</v>
          </cell>
          <cell r="C91">
            <v>2.77</v>
          </cell>
          <cell r="D91">
            <v>0.04</v>
          </cell>
          <cell r="E91">
            <v>1.08</v>
          </cell>
          <cell r="F91">
            <v>4.4000000000000004</v>
          </cell>
          <cell r="G91">
            <v>147.19</v>
          </cell>
          <cell r="H91">
            <v>10.89</v>
          </cell>
          <cell r="I91">
            <v>18.54</v>
          </cell>
          <cell r="J91">
            <v>4.25</v>
          </cell>
          <cell r="K91">
            <v>16.23</v>
          </cell>
          <cell r="L91">
            <v>8.8699999999999992</v>
          </cell>
          <cell r="M91">
            <v>45.78</v>
          </cell>
          <cell r="N91">
            <v>260.90999999999997</v>
          </cell>
        </row>
        <row r="92">
          <cell r="B92">
            <v>0.87</v>
          </cell>
          <cell r="C92">
            <v>3.2</v>
          </cell>
          <cell r="D92">
            <v>0.04</v>
          </cell>
          <cell r="E92">
            <v>1.08</v>
          </cell>
          <cell r="F92">
            <v>4.49</v>
          </cell>
          <cell r="G92">
            <v>152.36000000000001</v>
          </cell>
          <cell r="H92">
            <v>10.99</v>
          </cell>
          <cell r="I92">
            <v>22.65</v>
          </cell>
          <cell r="J92">
            <v>5.48</v>
          </cell>
          <cell r="K92">
            <v>16.43</v>
          </cell>
          <cell r="L92">
            <v>8.8699999999999992</v>
          </cell>
          <cell r="M92">
            <v>49.06</v>
          </cell>
          <cell r="N92">
            <v>275.52000000000004</v>
          </cell>
        </row>
        <row r="93">
          <cell r="B93">
            <v>0.87</v>
          </cell>
          <cell r="C93">
            <v>3.33</v>
          </cell>
          <cell r="D93">
            <v>0.05</v>
          </cell>
          <cell r="E93">
            <v>1.07</v>
          </cell>
          <cell r="F93">
            <v>4.29</v>
          </cell>
          <cell r="G93">
            <v>151.69999999999999</v>
          </cell>
          <cell r="H93">
            <v>11.75</v>
          </cell>
          <cell r="I93">
            <v>19.96</v>
          </cell>
          <cell r="J93">
            <v>4.68</v>
          </cell>
          <cell r="K93">
            <v>16.86</v>
          </cell>
          <cell r="L93">
            <v>8.23</v>
          </cell>
          <cell r="M93">
            <v>50.75</v>
          </cell>
          <cell r="N93">
            <v>273.53999999999996</v>
          </cell>
        </row>
        <row r="94">
          <cell r="B94">
            <v>0.87</v>
          </cell>
          <cell r="C94">
            <v>3.33</v>
          </cell>
          <cell r="D94">
            <v>0.03</v>
          </cell>
          <cell r="E94">
            <v>1.06</v>
          </cell>
          <cell r="F94">
            <v>3.92</v>
          </cell>
          <cell r="G94">
            <v>146.62</v>
          </cell>
          <cell r="H94">
            <v>10.09</v>
          </cell>
          <cell r="I94">
            <v>14.24</v>
          </cell>
          <cell r="J94">
            <v>4.68</v>
          </cell>
          <cell r="K94">
            <v>15.19</v>
          </cell>
          <cell r="L94">
            <v>7.51</v>
          </cell>
          <cell r="M94">
            <v>52.8</v>
          </cell>
          <cell r="N94">
            <v>260.34000000000003</v>
          </cell>
        </row>
        <row r="95">
          <cell r="B95">
            <v>0.87</v>
          </cell>
          <cell r="C95">
            <v>3.31</v>
          </cell>
          <cell r="D95">
            <v>0.02</v>
          </cell>
          <cell r="E95">
            <v>1.03</v>
          </cell>
          <cell r="F95">
            <v>3.91</v>
          </cell>
          <cell r="G95">
            <v>141.75</v>
          </cell>
          <cell r="H95">
            <v>12.07</v>
          </cell>
          <cell r="I95">
            <v>14.61</v>
          </cell>
          <cell r="J95">
            <v>4.67</v>
          </cell>
          <cell r="K95">
            <v>14.43</v>
          </cell>
          <cell r="L95">
            <v>7.38</v>
          </cell>
          <cell r="M95">
            <v>53.47</v>
          </cell>
          <cell r="N95">
            <v>257.52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B12" transitionEvaluation="1"/>
  <dimension ref="A1:AS82"/>
  <sheetViews>
    <sheetView tabSelected="1" zoomScale="85" workbookViewId="0">
      <pane xSplit="1" ySplit="2" topLeftCell="B12" activePane="bottomRight" state="frozen"/>
      <selection pane="topRight"/>
      <selection pane="bottomLeft"/>
      <selection pane="bottomRight" activeCell="B3" sqref="B3"/>
    </sheetView>
  </sheetViews>
  <sheetFormatPr defaultColWidth="16.42578125" defaultRowHeight="12.75"/>
  <cols>
    <col min="1" max="1" width="10.7109375" style="9" customWidth="1"/>
    <col min="2" max="14" width="12.7109375" style="8" customWidth="1"/>
    <col min="15" max="45" width="10.7109375" style="8" customWidth="1"/>
    <col min="46" max="16384" width="16.42578125" style="8"/>
  </cols>
  <sheetData>
    <row r="1" spans="1:45" ht="39.950000000000003" customHeight="1">
      <c r="A1" s="34" t="s">
        <v>0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  <c r="O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1:45" ht="24.95" customHeight="1">
      <c r="A2" s="38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8</v>
      </c>
      <c r="I2" s="39" t="s">
        <v>9</v>
      </c>
      <c r="J2" s="39" t="s">
        <v>10</v>
      </c>
      <c r="K2" s="39" t="s">
        <v>11</v>
      </c>
      <c r="L2" s="39" t="s">
        <v>12</v>
      </c>
      <c r="M2" s="39" t="s">
        <v>13</v>
      </c>
      <c r="N2" s="39" t="s">
        <v>14</v>
      </c>
      <c r="O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pans="1:45">
      <c r="A3" s="40">
        <v>1950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  <c r="O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</row>
    <row r="4" spans="1:45">
      <c r="A4" s="43">
        <v>1951</v>
      </c>
      <c r="B4" s="44">
        <v>904</v>
      </c>
      <c r="C4" s="44">
        <v>589</v>
      </c>
      <c r="D4" s="44">
        <v>220</v>
      </c>
      <c r="E4" s="44">
        <v>1919</v>
      </c>
      <c r="F4" s="44"/>
      <c r="G4" s="44">
        <v>17364</v>
      </c>
      <c r="H4" s="44">
        <v>3862</v>
      </c>
      <c r="I4" s="44">
        <v>2342</v>
      </c>
      <c r="J4" s="44">
        <v>6596</v>
      </c>
      <c r="K4" s="44">
        <v>3324</v>
      </c>
      <c r="L4" s="44">
        <v>14831</v>
      </c>
      <c r="M4" s="44">
        <v>12234</v>
      </c>
      <c r="N4" s="45">
        <v>64885</v>
      </c>
      <c r="O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>
      <c r="A5" s="43">
        <v>1952</v>
      </c>
      <c r="B5" s="44">
        <v>983</v>
      </c>
      <c r="C5" s="44">
        <v>597</v>
      </c>
      <c r="D5" s="44">
        <v>182</v>
      </c>
      <c r="E5" s="44">
        <v>2002</v>
      </c>
      <c r="F5" s="44"/>
      <c r="G5" s="44">
        <v>17335</v>
      </c>
      <c r="H5" s="44">
        <v>3986</v>
      </c>
      <c r="I5" s="44">
        <v>2820</v>
      </c>
      <c r="J5" s="44">
        <v>6701</v>
      </c>
      <c r="K5" s="44">
        <v>4136</v>
      </c>
      <c r="L5" s="44">
        <v>14885</v>
      </c>
      <c r="M5" s="44">
        <v>12157</v>
      </c>
      <c r="N5" s="45">
        <f>SUM(B5:M5)</f>
        <v>65784</v>
      </c>
      <c r="O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1:45">
      <c r="A6" s="43">
        <v>1953</v>
      </c>
      <c r="B6" s="44">
        <v>863</v>
      </c>
      <c r="C6" s="44">
        <v>540</v>
      </c>
      <c r="D6" s="44">
        <v>160</v>
      </c>
      <c r="E6" s="44">
        <v>1700</v>
      </c>
      <c r="F6" s="44"/>
      <c r="G6" s="44">
        <v>16631</v>
      </c>
      <c r="H6" s="44">
        <v>3754</v>
      </c>
      <c r="I6" s="44">
        <v>2265</v>
      </c>
      <c r="J6" s="44">
        <v>6440</v>
      </c>
      <c r="K6" s="44">
        <v>2884</v>
      </c>
      <c r="L6" s="44">
        <v>13645</v>
      </c>
      <c r="M6" s="44">
        <v>11186</v>
      </c>
      <c r="N6" s="45">
        <f>SUM(B6:M6)</f>
        <v>60068</v>
      </c>
      <c r="O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</row>
    <row r="7" spans="1:45">
      <c r="A7" s="46">
        <v>1954</v>
      </c>
      <c r="B7" s="44">
        <v>770</v>
      </c>
      <c r="C7" s="44">
        <v>493</v>
      </c>
      <c r="D7" s="44">
        <v>86</v>
      </c>
      <c r="E7" s="44">
        <v>1911</v>
      </c>
      <c r="F7" s="44"/>
      <c r="G7" s="44">
        <v>15797</v>
      </c>
      <c r="H7" s="44">
        <v>3522</v>
      </c>
      <c r="I7" s="44">
        <v>2172</v>
      </c>
      <c r="J7" s="44">
        <v>5709</v>
      </c>
      <c r="K7" s="44">
        <v>2489</v>
      </c>
      <c r="L7" s="44">
        <v>12296</v>
      </c>
      <c r="M7" s="44">
        <v>10187</v>
      </c>
      <c r="N7" s="45">
        <f>SUM(B7:M7)</f>
        <v>55432</v>
      </c>
      <c r="O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</row>
    <row r="8" spans="1:45">
      <c r="A8" s="43">
        <v>1955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5"/>
      <c r="O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</row>
    <row r="9" spans="1:45">
      <c r="A9" s="43">
        <v>1956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5"/>
      <c r="O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</row>
    <row r="10" spans="1:45">
      <c r="A10" s="43">
        <v>1957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5"/>
      <c r="O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</row>
    <row r="11" spans="1:45">
      <c r="A11" s="43">
        <v>1958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5"/>
      <c r="O11" s="7"/>
    </row>
    <row r="12" spans="1:45">
      <c r="A12" s="46">
        <v>1959</v>
      </c>
      <c r="B12" s="44">
        <v>533</v>
      </c>
      <c r="C12" s="44">
        <v>375</v>
      </c>
      <c r="D12" s="44">
        <v>102</v>
      </c>
      <c r="E12" s="44">
        <v>1360</v>
      </c>
      <c r="F12" s="44">
        <v>63</v>
      </c>
      <c r="G12" s="44">
        <v>13695</v>
      </c>
      <c r="H12" s="44">
        <v>3222</v>
      </c>
      <c r="I12" s="44">
        <v>1498</v>
      </c>
      <c r="J12" s="44">
        <v>5001</v>
      </c>
      <c r="K12" s="44">
        <v>2259</v>
      </c>
      <c r="L12" s="44">
        <v>10634</v>
      </c>
      <c r="M12" s="44">
        <v>8572</v>
      </c>
      <c r="N12" s="45">
        <f t="shared" ref="N12:N44" si="0">SUM(B12:M12)</f>
        <v>47314</v>
      </c>
      <c r="O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45">
      <c r="A13" s="46">
        <v>1960</v>
      </c>
      <c r="B13" s="44">
        <v>500</v>
      </c>
      <c r="C13" s="44">
        <v>376</v>
      </c>
      <c r="D13" s="44">
        <v>105</v>
      </c>
      <c r="E13" s="44">
        <v>1211</v>
      </c>
      <c r="F13" s="44">
        <v>67</v>
      </c>
      <c r="G13" s="44">
        <v>13302</v>
      </c>
      <c r="H13" s="44">
        <v>3161</v>
      </c>
      <c r="I13" s="44">
        <v>1477</v>
      </c>
      <c r="J13" s="44">
        <v>4880</v>
      </c>
      <c r="K13" s="44">
        <v>2300</v>
      </c>
      <c r="L13" s="44">
        <v>9991</v>
      </c>
      <c r="M13" s="44">
        <v>8348</v>
      </c>
      <c r="N13" s="45">
        <f t="shared" si="0"/>
        <v>45718</v>
      </c>
      <c r="O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45">
      <c r="A14" s="46">
        <v>1961</v>
      </c>
      <c r="B14" s="44">
        <v>471</v>
      </c>
      <c r="C14" s="44">
        <v>342</v>
      </c>
      <c r="D14" s="44">
        <v>101</v>
      </c>
      <c r="E14" s="44">
        <v>1162</v>
      </c>
      <c r="F14" s="44">
        <v>81</v>
      </c>
      <c r="G14" s="44">
        <v>12816</v>
      </c>
      <c r="H14" s="44">
        <v>3080</v>
      </c>
      <c r="I14" s="44">
        <v>1482</v>
      </c>
      <c r="J14" s="44">
        <v>4676</v>
      </c>
      <c r="K14" s="44">
        <v>2270</v>
      </c>
      <c r="L14" s="44">
        <v>9282</v>
      </c>
      <c r="M14" s="44">
        <v>7908</v>
      </c>
      <c r="N14" s="45">
        <f t="shared" si="0"/>
        <v>43671</v>
      </c>
      <c r="O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45">
      <c r="A15" s="46">
        <v>1962</v>
      </c>
      <c r="B15" s="44">
        <v>435</v>
      </c>
      <c r="C15" s="44">
        <v>317</v>
      </c>
      <c r="D15" s="44">
        <v>87</v>
      </c>
      <c r="E15" s="44">
        <v>1080</v>
      </c>
      <c r="F15" s="44">
        <v>86</v>
      </c>
      <c r="G15" s="44">
        <v>12001</v>
      </c>
      <c r="H15" s="44">
        <v>3019</v>
      </c>
      <c r="I15" s="44">
        <v>1431</v>
      </c>
      <c r="J15" s="44">
        <v>4446</v>
      </c>
      <c r="K15" s="44">
        <v>2268</v>
      </c>
      <c r="L15" s="44">
        <v>5971</v>
      </c>
      <c r="M15" s="44">
        <v>7363</v>
      </c>
      <c r="N15" s="45">
        <f t="shared" si="0"/>
        <v>38504</v>
      </c>
      <c r="O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45">
      <c r="A16" s="46">
        <v>1963</v>
      </c>
      <c r="B16" s="44">
        <v>392</v>
      </c>
      <c r="C16" s="44">
        <v>272</v>
      </c>
      <c r="D16" s="44">
        <v>69</v>
      </c>
      <c r="E16" s="44">
        <v>920</v>
      </c>
      <c r="F16" s="44">
        <v>109</v>
      </c>
      <c r="G16" s="44">
        <v>10221</v>
      </c>
      <c r="H16" s="44">
        <v>2876</v>
      </c>
      <c r="I16" s="44">
        <v>1375</v>
      </c>
      <c r="J16" s="44">
        <v>4208</v>
      </c>
      <c r="K16" s="44">
        <v>2239</v>
      </c>
      <c r="L16" s="44">
        <v>5305</v>
      </c>
      <c r="M16" s="44">
        <v>6696</v>
      </c>
      <c r="N16" s="45">
        <f t="shared" si="0"/>
        <v>34682</v>
      </c>
      <c r="O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>
      <c r="A17" s="46">
        <v>1964</v>
      </c>
      <c r="B17" s="44">
        <v>331</v>
      </c>
      <c r="C17" s="44">
        <v>231</v>
      </c>
      <c r="D17" s="44">
        <v>66</v>
      </c>
      <c r="E17" s="44">
        <v>752</v>
      </c>
      <c r="F17" s="44">
        <v>137</v>
      </c>
      <c r="G17" s="44">
        <v>9626</v>
      </c>
      <c r="H17" s="44">
        <v>2701</v>
      </c>
      <c r="I17" s="44">
        <v>1281</v>
      </c>
      <c r="J17" s="44">
        <v>3921</v>
      </c>
      <c r="K17" s="44">
        <v>2217</v>
      </c>
      <c r="L17" s="44">
        <v>4332</v>
      </c>
      <c r="M17" s="44">
        <v>5702</v>
      </c>
      <c r="N17" s="45">
        <f t="shared" si="0"/>
        <v>31297</v>
      </c>
      <c r="O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>
      <c r="A18" s="46">
        <v>1965</v>
      </c>
      <c r="B18" s="44">
        <v>304</v>
      </c>
      <c r="C18" s="44">
        <v>196</v>
      </c>
      <c r="D18" s="44">
        <v>55</v>
      </c>
      <c r="E18" s="44">
        <v>503</v>
      </c>
      <c r="F18" s="44">
        <v>153</v>
      </c>
      <c r="G18" s="44">
        <v>9138</v>
      </c>
      <c r="H18" s="44">
        <v>2512</v>
      </c>
      <c r="I18" s="44">
        <v>1201</v>
      </c>
      <c r="J18" s="44">
        <v>3663</v>
      </c>
      <c r="K18" s="44">
        <v>2146</v>
      </c>
      <c r="L18" s="44">
        <v>3785</v>
      </c>
      <c r="M18" s="44">
        <v>5107</v>
      </c>
      <c r="N18" s="45">
        <f t="shared" si="0"/>
        <v>28763</v>
      </c>
      <c r="O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0">
      <c r="A19" s="46">
        <v>1966</v>
      </c>
      <c r="B19" s="44">
        <v>239</v>
      </c>
      <c r="C19" s="44">
        <v>157</v>
      </c>
      <c r="D19" s="44">
        <v>37</v>
      </c>
      <c r="E19" s="44">
        <v>317</v>
      </c>
      <c r="F19" s="44">
        <v>175</v>
      </c>
      <c r="G19" s="44">
        <v>8694</v>
      </c>
      <c r="H19" s="44">
        <v>2297</v>
      </c>
      <c r="I19" s="44">
        <v>1095</v>
      </c>
      <c r="J19" s="44">
        <v>3387</v>
      </c>
      <c r="K19" s="44">
        <v>2057</v>
      </c>
      <c r="L19" s="44">
        <v>3089</v>
      </c>
      <c r="M19" s="44">
        <v>4172</v>
      </c>
      <c r="N19" s="45">
        <f t="shared" si="0"/>
        <v>25716</v>
      </c>
      <c r="O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>
      <c r="A20" s="46">
        <v>1967</v>
      </c>
      <c r="B20" s="44">
        <v>215</v>
      </c>
      <c r="C20" s="44">
        <v>143</v>
      </c>
      <c r="D20" s="44">
        <v>31</v>
      </c>
      <c r="E20" s="44">
        <v>267</v>
      </c>
      <c r="F20" s="44">
        <v>197</v>
      </c>
      <c r="G20" s="44">
        <v>8149</v>
      </c>
      <c r="H20" s="44">
        <v>2036</v>
      </c>
      <c r="I20" s="44">
        <v>1030</v>
      </c>
      <c r="J20" s="44">
        <v>3206</v>
      </c>
      <c r="K20" s="44">
        <v>1967</v>
      </c>
      <c r="L20" s="44">
        <v>2634</v>
      </c>
      <c r="M20" s="44">
        <v>3741</v>
      </c>
      <c r="N20" s="45">
        <f t="shared" si="0"/>
        <v>23616</v>
      </c>
      <c r="O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1:30">
      <c r="A21" s="46">
        <v>1968</v>
      </c>
      <c r="B21" s="44">
        <v>200</v>
      </c>
      <c r="C21" s="44">
        <v>123</v>
      </c>
      <c r="D21" s="44">
        <v>30</v>
      </c>
      <c r="E21" s="44">
        <v>239</v>
      </c>
      <c r="F21" s="44">
        <v>225</v>
      </c>
      <c r="G21" s="44">
        <v>7715</v>
      </c>
      <c r="H21" s="44">
        <v>1835</v>
      </c>
      <c r="I21" s="44">
        <v>974</v>
      </c>
      <c r="J21" s="44">
        <v>2927</v>
      </c>
      <c r="K21" s="44">
        <v>1898</v>
      </c>
      <c r="L21" s="44">
        <v>2290</v>
      </c>
      <c r="M21" s="44">
        <v>3102</v>
      </c>
      <c r="N21" s="45">
        <f t="shared" si="0"/>
        <v>21558</v>
      </c>
      <c r="O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1:30">
      <c r="A22" s="46">
        <v>1969</v>
      </c>
      <c r="B22" s="44">
        <v>168</v>
      </c>
      <c r="C22" s="44">
        <v>116</v>
      </c>
      <c r="D22" s="44">
        <v>27</v>
      </c>
      <c r="E22" s="44">
        <v>182</v>
      </c>
      <c r="F22" s="44">
        <v>243</v>
      </c>
      <c r="G22" s="44">
        <v>7125</v>
      </c>
      <c r="H22" s="44">
        <v>1633</v>
      </c>
      <c r="I22" s="44">
        <v>881</v>
      </c>
      <c r="J22" s="44">
        <v>2487</v>
      </c>
      <c r="K22" s="44">
        <v>1773</v>
      </c>
      <c r="L22" s="44">
        <v>1894</v>
      </c>
      <c r="M22" s="44">
        <v>2887</v>
      </c>
      <c r="N22" s="45">
        <f t="shared" si="0"/>
        <v>19416</v>
      </c>
      <c r="O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1:30">
      <c r="A23" s="46">
        <v>1970</v>
      </c>
      <c r="B23" s="44">
        <v>137</v>
      </c>
      <c r="C23" s="44">
        <v>89</v>
      </c>
      <c r="D23" s="44">
        <v>22</v>
      </c>
      <c r="E23" s="44">
        <v>133</v>
      </c>
      <c r="F23" s="44">
        <v>249</v>
      </c>
      <c r="G23" s="44">
        <v>6287</v>
      </c>
      <c r="H23" s="44">
        <v>1349</v>
      </c>
      <c r="I23" s="44">
        <v>765</v>
      </c>
      <c r="J23" s="44">
        <v>2055</v>
      </c>
      <c r="K23" s="44">
        <v>1541</v>
      </c>
      <c r="L23" s="44">
        <v>1555</v>
      </c>
      <c r="M23" s="44">
        <v>2544</v>
      </c>
      <c r="N23" s="45">
        <f t="shared" si="0"/>
        <v>16726</v>
      </c>
      <c r="O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>
      <c r="A24" s="46">
        <v>1971</v>
      </c>
      <c r="B24" s="44">
        <v>89</v>
      </c>
      <c r="C24" s="44">
        <v>74</v>
      </c>
      <c r="D24" s="44">
        <v>10</v>
      </c>
      <c r="E24" s="44">
        <v>100</v>
      </c>
      <c r="F24" s="44">
        <v>249</v>
      </c>
      <c r="G24" s="44">
        <v>4572</v>
      </c>
      <c r="H24" s="44">
        <v>1128</v>
      </c>
      <c r="I24" s="44">
        <v>628</v>
      </c>
      <c r="J24" s="44">
        <v>1523</v>
      </c>
      <c r="K24" s="44">
        <v>1257</v>
      </c>
      <c r="L24" s="44">
        <v>1166</v>
      </c>
      <c r="M24" s="44">
        <v>2115</v>
      </c>
      <c r="N24" s="45">
        <f t="shared" si="0"/>
        <v>12911</v>
      </c>
      <c r="O24" s="10"/>
    </row>
    <row r="25" spans="1:30">
      <c r="A25" s="46">
        <v>1972</v>
      </c>
      <c r="B25" s="44">
        <v>83</v>
      </c>
      <c r="C25" s="44">
        <v>65</v>
      </c>
      <c r="D25" s="44">
        <v>10</v>
      </c>
      <c r="E25" s="44">
        <v>87</v>
      </c>
      <c r="F25" s="44">
        <v>246</v>
      </c>
      <c r="G25" s="44">
        <v>4247</v>
      </c>
      <c r="H25" s="44">
        <v>1046</v>
      </c>
      <c r="I25" s="44">
        <v>587</v>
      </c>
      <c r="J25" s="44">
        <v>1352</v>
      </c>
      <c r="K25" s="44">
        <v>1156</v>
      </c>
      <c r="L25" s="44">
        <v>1002</v>
      </c>
      <c r="M25" s="44">
        <v>1797</v>
      </c>
      <c r="N25" s="45">
        <f t="shared" si="0"/>
        <v>11678</v>
      </c>
    </row>
    <row r="26" spans="1:30">
      <c r="A26" s="46">
        <v>1973</v>
      </c>
      <c r="B26" s="44">
        <v>66</v>
      </c>
      <c r="C26" s="44">
        <v>56</v>
      </c>
      <c r="D26" s="44">
        <v>6</v>
      </c>
      <c r="E26" s="44">
        <v>66</v>
      </c>
      <c r="F26" s="44">
        <v>244</v>
      </c>
      <c r="G26" s="44">
        <v>3836</v>
      </c>
      <c r="H26" s="44">
        <v>930</v>
      </c>
      <c r="I26" s="44">
        <v>522</v>
      </c>
      <c r="J26" s="44">
        <v>1247</v>
      </c>
      <c r="K26" s="44">
        <v>1100</v>
      </c>
      <c r="L26" s="44">
        <v>859</v>
      </c>
      <c r="M26" s="44">
        <v>1625</v>
      </c>
      <c r="N26" s="45">
        <f t="shared" si="0"/>
        <v>10557</v>
      </c>
    </row>
    <row r="27" spans="1:30">
      <c r="A27" s="46">
        <v>1974</v>
      </c>
      <c r="B27" s="44">
        <v>55</v>
      </c>
      <c r="C27" s="44">
        <v>52</v>
      </c>
      <c r="D27" s="44">
        <v>5</v>
      </c>
      <c r="E27" s="44">
        <v>68</v>
      </c>
      <c r="F27" s="44">
        <v>243</v>
      </c>
      <c r="G27" s="44">
        <v>3698</v>
      </c>
      <c r="H27" s="44">
        <v>879</v>
      </c>
      <c r="I27" s="44">
        <v>502</v>
      </c>
      <c r="J27" s="44">
        <v>1145</v>
      </c>
      <c r="K27" s="44">
        <v>1044</v>
      </c>
      <c r="L27" s="44">
        <v>755</v>
      </c>
      <c r="M27" s="44">
        <v>1499</v>
      </c>
      <c r="N27" s="45">
        <f t="shared" si="0"/>
        <v>9945</v>
      </c>
    </row>
    <row r="28" spans="1:30">
      <c r="A28" s="46">
        <v>1975</v>
      </c>
      <c r="B28" s="44">
        <v>48</v>
      </c>
      <c r="C28" s="44">
        <v>52</v>
      </c>
      <c r="D28" s="44">
        <v>7</v>
      </c>
      <c r="E28" s="44">
        <v>57</v>
      </c>
      <c r="F28" s="44">
        <v>240</v>
      </c>
      <c r="G28" s="44">
        <v>3546</v>
      </c>
      <c r="H28" s="44">
        <v>870</v>
      </c>
      <c r="I28" s="44">
        <v>488</v>
      </c>
      <c r="J28" s="44">
        <v>1087</v>
      </c>
      <c r="K28" s="44">
        <v>1030</v>
      </c>
      <c r="L28" s="44">
        <v>713</v>
      </c>
      <c r="M28" s="44">
        <v>1351</v>
      </c>
      <c r="N28" s="45">
        <f t="shared" si="0"/>
        <v>9489</v>
      </c>
      <c r="O28" s="10"/>
    </row>
    <row r="29" spans="1:30">
      <c r="A29" s="46">
        <v>1976</v>
      </c>
      <c r="B29" s="44">
        <v>47</v>
      </c>
      <c r="C29" s="44">
        <v>45</v>
      </c>
      <c r="D29" s="44">
        <v>5</v>
      </c>
      <c r="E29" s="44">
        <v>53</v>
      </c>
      <c r="F29" s="44">
        <v>233</v>
      </c>
      <c r="G29" s="44">
        <v>3372</v>
      </c>
      <c r="H29" s="44">
        <v>816</v>
      </c>
      <c r="I29" s="44">
        <v>464</v>
      </c>
      <c r="J29" s="44">
        <v>980</v>
      </c>
      <c r="K29" s="44">
        <v>992</v>
      </c>
      <c r="L29" s="44">
        <v>629</v>
      </c>
      <c r="M29" s="44">
        <v>1213</v>
      </c>
      <c r="N29" s="45">
        <f t="shared" si="0"/>
        <v>8849</v>
      </c>
      <c r="O29" s="10"/>
    </row>
    <row r="30" spans="1:30">
      <c r="A30" s="46">
        <v>1977</v>
      </c>
      <c r="B30" s="44">
        <v>41</v>
      </c>
      <c r="C30" s="44">
        <v>46</v>
      </c>
      <c r="D30" s="44">
        <v>6</v>
      </c>
      <c r="E30" s="44">
        <v>50</v>
      </c>
      <c r="F30" s="44">
        <v>230</v>
      </c>
      <c r="G30" s="44">
        <v>3170</v>
      </c>
      <c r="H30" s="44">
        <v>765</v>
      </c>
      <c r="I30" s="44">
        <v>445</v>
      </c>
      <c r="J30" s="44">
        <v>902</v>
      </c>
      <c r="K30" s="44">
        <v>936</v>
      </c>
      <c r="L30" s="44">
        <v>557</v>
      </c>
      <c r="M30" s="44">
        <v>1148</v>
      </c>
      <c r="N30" s="45">
        <f t="shared" si="0"/>
        <v>8296</v>
      </c>
    </row>
    <row r="31" spans="1:30">
      <c r="A31" s="46">
        <v>1978</v>
      </c>
      <c r="B31" s="44">
        <v>35</v>
      </c>
      <c r="C31" s="44">
        <v>38</v>
      </c>
      <c r="D31" s="44">
        <v>5</v>
      </c>
      <c r="E31" s="44">
        <v>40</v>
      </c>
      <c r="F31" s="44">
        <v>228</v>
      </c>
      <c r="G31" s="44">
        <v>3034</v>
      </c>
      <c r="H31" s="44">
        <v>735</v>
      </c>
      <c r="I31" s="44">
        <v>426</v>
      </c>
      <c r="J31" s="44">
        <v>867</v>
      </c>
      <c r="K31" s="44">
        <v>909</v>
      </c>
      <c r="L31" s="44">
        <v>515</v>
      </c>
      <c r="M31" s="44">
        <v>1110</v>
      </c>
      <c r="N31" s="45">
        <f t="shared" si="0"/>
        <v>7942</v>
      </c>
      <c r="O31" s="10"/>
    </row>
    <row r="32" spans="1:30">
      <c r="A32" s="46">
        <v>1979</v>
      </c>
      <c r="B32" s="44">
        <v>34</v>
      </c>
      <c r="C32" s="44">
        <v>34</v>
      </c>
      <c r="D32" s="44">
        <v>4</v>
      </c>
      <c r="E32" s="44">
        <v>35</v>
      </c>
      <c r="F32" s="44">
        <v>224</v>
      </c>
      <c r="G32" s="44">
        <v>2828</v>
      </c>
      <c r="H32" s="44">
        <v>707</v>
      </c>
      <c r="I32" s="44">
        <v>405</v>
      </c>
      <c r="J32" s="44">
        <v>790</v>
      </c>
      <c r="K32" s="44">
        <v>879</v>
      </c>
      <c r="L32" s="44">
        <v>480</v>
      </c>
      <c r="M32" s="44">
        <v>1075</v>
      </c>
      <c r="N32" s="45">
        <f t="shared" si="0"/>
        <v>7495</v>
      </c>
      <c r="O32" s="11"/>
      <c r="AD32" s="7"/>
    </row>
    <row r="33" spans="1:30">
      <c r="A33" s="46">
        <v>1980</v>
      </c>
      <c r="B33" s="44">
        <v>32</v>
      </c>
      <c r="C33" s="44">
        <v>30</v>
      </c>
      <c r="D33" s="44">
        <v>7</v>
      </c>
      <c r="E33" s="44">
        <v>34</v>
      </c>
      <c r="F33" s="44">
        <v>218</v>
      </c>
      <c r="G33" s="44">
        <v>2612</v>
      </c>
      <c r="H33" s="44">
        <v>645</v>
      </c>
      <c r="I33" s="44">
        <v>371</v>
      </c>
      <c r="J33" s="44">
        <v>715</v>
      </c>
      <c r="K33" s="44">
        <v>823</v>
      </c>
      <c r="L33" s="44">
        <v>442</v>
      </c>
      <c r="M33" s="44">
        <v>1035</v>
      </c>
      <c r="N33" s="45">
        <f t="shared" si="0"/>
        <v>6964</v>
      </c>
      <c r="O33" s="11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1:30">
      <c r="A34" s="46">
        <v>1981</v>
      </c>
      <c r="B34" s="44">
        <v>29</v>
      </c>
      <c r="C34" s="44">
        <v>29</v>
      </c>
      <c r="D34" s="44">
        <v>5</v>
      </c>
      <c r="E34" s="44">
        <v>32</v>
      </c>
      <c r="F34" s="44">
        <v>217</v>
      </c>
      <c r="G34" s="44">
        <v>2514</v>
      </c>
      <c r="H34" s="44">
        <v>614</v>
      </c>
      <c r="I34" s="44">
        <v>358</v>
      </c>
      <c r="J34" s="44">
        <v>681</v>
      </c>
      <c r="K34" s="44">
        <v>789</v>
      </c>
      <c r="L34" s="44">
        <v>426</v>
      </c>
      <c r="M34" s="44">
        <v>989</v>
      </c>
      <c r="N34" s="45">
        <f t="shared" si="0"/>
        <v>6683</v>
      </c>
      <c r="O34" s="11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spans="1:30">
      <c r="A35" s="46">
        <v>1982</v>
      </c>
      <c r="B35" s="44">
        <v>26</v>
      </c>
      <c r="C35" s="44">
        <v>28</v>
      </c>
      <c r="D35" s="44">
        <v>5</v>
      </c>
      <c r="E35" s="44">
        <v>34</v>
      </c>
      <c r="F35" s="44">
        <v>213</v>
      </c>
      <c r="G35" s="44">
        <v>2413</v>
      </c>
      <c r="H35" s="44">
        <v>593</v>
      </c>
      <c r="I35" s="44">
        <v>354</v>
      </c>
      <c r="J35" s="44">
        <v>652</v>
      </c>
      <c r="K35" s="44">
        <v>763</v>
      </c>
      <c r="L35" s="44">
        <v>420</v>
      </c>
      <c r="M35" s="44">
        <v>948</v>
      </c>
      <c r="N35" s="45">
        <f t="shared" si="0"/>
        <v>6449</v>
      </c>
      <c r="O35" s="11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spans="1:30">
      <c r="A36" s="46">
        <v>1983</v>
      </c>
      <c r="B36" s="44">
        <v>28</v>
      </c>
      <c r="C36" s="44">
        <v>26</v>
      </c>
      <c r="D36" s="44">
        <v>8</v>
      </c>
      <c r="E36" s="44">
        <v>32</v>
      </c>
      <c r="F36" s="44">
        <f>107+101</f>
        <v>208</v>
      </c>
      <c r="G36" s="44">
        <v>2412</v>
      </c>
      <c r="H36" s="44">
        <v>572</v>
      </c>
      <c r="I36" s="44">
        <v>352</v>
      </c>
      <c r="J36" s="44">
        <v>646</v>
      </c>
      <c r="K36" s="44">
        <v>755</v>
      </c>
      <c r="L36" s="44">
        <v>403</v>
      </c>
      <c r="M36" s="44">
        <v>916</v>
      </c>
      <c r="N36" s="45">
        <f t="shared" si="0"/>
        <v>6358</v>
      </c>
      <c r="O36" s="11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spans="1:30">
      <c r="A37" s="43">
        <v>1984</v>
      </c>
      <c r="B37" s="44">
        <v>30</v>
      </c>
      <c r="C37" s="44">
        <v>27</v>
      </c>
      <c r="D37" s="44">
        <v>5</v>
      </c>
      <c r="E37" s="44">
        <v>30</v>
      </c>
      <c r="F37" s="44">
        <f>109+99</f>
        <v>208</v>
      </c>
      <c r="G37" s="44">
        <v>2361</v>
      </c>
      <c r="H37" s="44">
        <v>566</v>
      </c>
      <c r="I37" s="44">
        <v>339</v>
      </c>
      <c r="J37" s="44">
        <v>611</v>
      </c>
      <c r="K37" s="44">
        <v>741</v>
      </c>
      <c r="L37" s="44">
        <v>388</v>
      </c>
      <c r="M37" s="44">
        <v>850</v>
      </c>
      <c r="N37" s="45">
        <f t="shared" si="0"/>
        <v>6156</v>
      </c>
      <c r="O37" s="11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1:30">
      <c r="A38" s="43">
        <v>1985</v>
      </c>
      <c r="B38" s="44">
        <v>30</v>
      </c>
      <c r="C38" s="44">
        <v>27</v>
      </c>
      <c r="D38" s="44">
        <v>9</v>
      </c>
      <c r="E38" s="44">
        <v>32</v>
      </c>
      <c r="F38" s="44">
        <f>103+96</f>
        <v>199</v>
      </c>
      <c r="G38" s="44">
        <v>2293</v>
      </c>
      <c r="H38" s="44">
        <v>558</v>
      </c>
      <c r="I38" s="44">
        <v>330</v>
      </c>
      <c r="J38" s="44">
        <v>589</v>
      </c>
      <c r="K38" s="44">
        <v>724</v>
      </c>
      <c r="L38" s="44">
        <v>375</v>
      </c>
      <c r="M38" s="44">
        <v>789</v>
      </c>
      <c r="N38" s="45">
        <f t="shared" si="0"/>
        <v>5955</v>
      </c>
      <c r="O38" s="11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39" spans="1:30">
      <c r="A39" s="43">
        <v>1986</v>
      </c>
      <c r="B39" s="44">
        <v>26</v>
      </c>
      <c r="C39" s="44">
        <v>22</v>
      </c>
      <c r="D39" s="44">
        <v>11</v>
      </c>
      <c r="E39" s="44">
        <v>29</v>
      </c>
      <c r="F39" s="44">
        <v>196</v>
      </c>
      <c r="G39" s="44">
        <v>2176</v>
      </c>
      <c r="H39" s="44">
        <v>543</v>
      </c>
      <c r="I39" s="44">
        <v>317</v>
      </c>
      <c r="J39" s="44">
        <v>535</v>
      </c>
      <c r="K39" s="44">
        <v>705</v>
      </c>
      <c r="L39" s="44">
        <v>344</v>
      </c>
      <c r="M39" s="44">
        <v>684</v>
      </c>
      <c r="N39" s="45">
        <f t="shared" si="0"/>
        <v>5588</v>
      </c>
      <c r="O39" s="11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</row>
    <row r="40" spans="1:30">
      <c r="A40" s="43">
        <v>1987</v>
      </c>
      <c r="B40" s="44">
        <v>24</v>
      </c>
      <c r="C40" s="44">
        <v>22</v>
      </c>
      <c r="D40" s="44">
        <v>9</v>
      </c>
      <c r="E40" s="44">
        <v>31</v>
      </c>
      <c r="F40" s="44">
        <v>195</v>
      </c>
      <c r="G40" s="44">
        <v>2095</v>
      </c>
      <c r="H40" s="44">
        <v>517</v>
      </c>
      <c r="I40" s="44">
        <v>308</v>
      </c>
      <c r="J40" s="44">
        <v>504</v>
      </c>
      <c r="K40" s="44">
        <v>681</v>
      </c>
      <c r="L40" s="44">
        <v>334</v>
      </c>
      <c r="M40" s="44">
        <v>649</v>
      </c>
      <c r="N40" s="45">
        <f t="shared" si="0"/>
        <v>5369</v>
      </c>
      <c r="O40" s="11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1:30">
      <c r="A41" s="43">
        <v>1988</v>
      </c>
      <c r="B41" s="44">
        <v>22</v>
      </c>
      <c r="C41" s="44">
        <v>20</v>
      </c>
      <c r="D41" s="44">
        <v>11</v>
      </c>
      <c r="E41" s="44">
        <v>30</v>
      </c>
      <c r="F41" s="44">
        <v>192</v>
      </c>
      <c r="G41" s="44">
        <v>1917</v>
      </c>
      <c r="H41" s="44">
        <v>495</v>
      </c>
      <c r="I41" s="44">
        <v>296</v>
      </c>
      <c r="J41" s="44">
        <v>487</v>
      </c>
      <c r="K41" s="44">
        <v>648</v>
      </c>
      <c r="L41" s="44">
        <v>309</v>
      </c>
      <c r="M41" s="44">
        <v>613</v>
      </c>
      <c r="N41" s="45">
        <f t="shared" si="0"/>
        <v>5040</v>
      </c>
      <c r="O41" s="11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>
      <c r="A42" s="43">
        <v>1989</v>
      </c>
      <c r="B42" s="44">
        <v>20</v>
      </c>
      <c r="C42" s="44">
        <v>19</v>
      </c>
      <c r="D42" s="44">
        <v>10</v>
      </c>
      <c r="E42" s="44">
        <v>28</v>
      </c>
      <c r="F42" s="44">
        <v>191</v>
      </c>
      <c r="G42" s="44">
        <v>1886</v>
      </c>
      <c r="H42" s="44">
        <v>484</v>
      </c>
      <c r="I42" s="44">
        <v>288</v>
      </c>
      <c r="J42" s="44">
        <v>470</v>
      </c>
      <c r="K42" s="44">
        <v>644</v>
      </c>
      <c r="L42" s="44">
        <v>305</v>
      </c>
      <c r="M42" s="44">
        <v>590</v>
      </c>
      <c r="N42" s="45">
        <f t="shared" si="0"/>
        <v>4935</v>
      </c>
      <c r="O42" s="11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</row>
    <row r="43" spans="1:30">
      <c r="A43" s="43">
        <v>1990</v>
      </c>
      <c r="B43" s="44">
        <v>16</v>
      </c>
      <c r="C43" s="44">
        <v>19</v>
      </c>
      <c r="D43" s="44">
        <v>7</v>
      </c>
      <c r="E43" s="44">
        <v>27</v>
      </c>
      <c r="F43" s="44">
        <v>189</v>
      </c>
      <c r="G43" s="44">
        <v>1834</v>
      </c>
      <c r="H43" s="44">
        <v>474</v>
      </c>
      <c r="I43" s="44">
        <v>277</v>
      </c>
      <c r="J43" s="44">
        <v>455</v>
      </c>
      <c r="K43" s="44">
        <v>645</v>
      </c>
      <c r="L43" s="44">
        <v>304</v>
      </c>
      <c r="M43" s="44">
        <v>565</v>
      </c>
      <c r="N43" s="45">
        <f t="shared" si="0"/>
        <v>4812</v>
      </c>
      <c r="O43" s="11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</row>
    <row r="44" spans="1:30">
      <c r="A44" s="43">
        <v>1991</v>
      </c>
      <c r="B44" s="44">
        <v>14</v>
      </c>
      <c r="C44" s="44">
        <v>20</v>
      </c>
      <c r="D44" s="44">
        <v>7</v>
      </c>
      <c r="E44" s="44">
        <v>28</v>
      </c>
      <c r="F44" s="44">
        <v>184</v>
      </c>
      <c r="G44" s="44">
        <v>1815</v>
      </c>
      <c r="H44" s="44">
        <v>468</v>
      </c>
      <c r="I44" s="44">
        <v>275</v>
      </c>
      <c r="J44" s="44">
        <v>444</v>
      </c>
      <c r="K44" s="44">
        <v>631</v>
      </c>
      <c r="L44" s="44">
        <v>293</v>
      </c>
      <c r="M44" s="44">
        <v>542</v>
      </c>
      <c r="N44" s="45">
        <f t="shared" si="0"/>
        <v>4721</v>
      </c>
      <c r="O44" s="11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spans="1:30">
      <c r="A45" s="43">
        <v>1992</v>
      </c>
      <c r="B45" s="44">
        <v>20</v>
      </c>
      <c r="C45" s="44">
        <v>19</v>
      </c>
      <c r="D45" s="44">
        <v>8</v>
      </c>
      <c r="E45" s="44">
        <v>25</v>
      </c>
      <c r="F45" s="44">
        <v>180</v>
      </c>
      <c r="G45" s="44">
        <v>1826</v>
      </c>
      <c r="H45" s="44">
        <v>461</v>
      </c>
      <c r="I45" s="44">
        <v>273</v>
      </c>
      <c r="J45" s="44">
        <v>424</v>
      </c>
      <c r="K45" s="44">
        <v>620</v>
      </c>
      <c r="L45" s="44">
        <v>284</v>
      </c>
      <c r="M45" s="44">
        <v>517</v>
      </c>
      <c r="N45" s="45">
        <v>4657</v>
      </c>
      <c r="O45" s="11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</row>
    <row r="46" spans="1:30">
      <c r="A46" s="43">
        <v>1993</v>
      </c>
      <c r="B46" s="44">
        <v>20</v>
      </c>
      <c r="C46" s="44">
        <v>16</v>
      </c>
      <c r="D46" s="44">
        <v>7</v>
      </c>
      <c r="E46" s="44">
        <v>26</v>
      </c>
      <c r="F46" s="44">
        <v>177</v>
      </c>
      <c r="G46" s="44">
        <v>1769</v>
      </c>
      <c r="H46" s="44">
        <v>440</v>
      </c>
      <c r="I46" s="44">
        <v>265</v>
      </c>
      <c r="J46" s="44">
        <v>407</v>
      </c>
      <c r="K46" s="44">
        <v>614</v>
      </c>
      <c r="L46" s="44">
        <v>271</v>
      </c>
      <c r="M46" s="44">
        <v>489</v>
      </c>
      <c r="N46" s="45">
        <f>SUM(B46:M46)</f>
        <v>4501</v>
      </c>
      <c r="O46" s="11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spans="1:30">
      <c r="A47" s="43">
        <v>1994</v>
      </c>
      <c r="B47" s="44">
        <v>23</v>
      </c>
      <c r="C47" s="44">
        <v>16</v>
      </c>
      <c r="D47" s="44">
        <v>7</v>
      </c>
      <c r="E47" s="44">
        <v>21</v>
      </c>
      <c r="F47" s="44">
        <v>175</v>
      </c>
      <c r="G47" s="44">
        <v>1717</v>
      </c>
      <c r="H47" s="44">
        <v>410</v>
      </c>
      <c r="I47" s="44">
        <v>264</v>
      </c>
      <c r="J47" s="44">
        <v>393</v>
      </c>
      <c r="K47" s="44">
        <v>609</v>
      </c>
      <c r="L47" s="44">
        <v>269</v>
      </c>
      <c r="M47" s="44">
        <v>462</v>
      </c>
      <c r="N47" s="45">
        <f>SUM(B47:M47)</f>
        <v>4366</v>
      </c>
      <c r="O47" s="10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>
      <c r="A48" s="43">
        <v>1995</v>
      </c>
      <c r="B48" s="44">
        <v>19</v>
      </c>
      <c r="C48" s="44">
        <v>14</v>
      </c>
      <c r="D48" s="44">
        <v>6</v>
      </c>
      <c r="E48" s="44">
        <v>26</v>
      </c>
      <c r="F48" s="44">
        <v>163</v>
      </c>
      <c r="G48" s="44">
        <v>1633</v>
      </c>
      <c r="H48" s="44">
        <v>394</v>
      </c>
      <c r="I48" s="44">
        <v>251</v>
      </c>
      <c r="J48" s="44">
        <v>376</v>
      </c>
      <c r="K48" s="44">
        <v>584</v>
      </c>
      <c r="L48" s="44">
        <v>250</v>
      </c>
      <c r="M48" s="44">
        <v>431</v>
      </c>
      <c r="N48" s="45">
        <f>SUM(B48:M48)</f>
        <v>4147</v>
      </c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1:14">
      <c r="A49" s="43">
        <v>1996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5"/>
    </row>
    <row r="50" spans="1:14">
      <c r="A50" s="43">
        <v>1997</v>
      </c>
      <c r="B50" s="44">
        <v>19</v>
      </c>
      <c r="C50" s="44">
        <v>14</v>
      </c>
      <c r="D50" s="44">
        <v>7</v>
      </c>
      <c r="E50" s="44">
        <v>24</v>
      </c>
      <c r="F50" s="44">
        <v>165</v>
      </c>
      <c r="G50" s="44">
        <v>1442</v>
      </c>
      <c r="H50" s="44">
        <v>366</v>
      </c>
      <c r="I50" s="44">
        <v>239</v>
      </c>
      <c r="J50" s="44">
        <v>338</v>
      </c>
      <c r="K50" s="44">
        <v>582</v>
      </c>
      <c r="L50" s="44">
        <v>252</v>
      </c>
      <c r="M50" s="44">
        <v>388</v>
      </c>
      <c r="N50" s="45">
        <f t="shared" ref="N50:N75" si="1">SUM(B50:M50)</f>
        <v>3836</v>
      </c>
    </row>
    <row r="51" spans="1:14">
      <c r="A51" s="43">
        <v>1998</v>
      </c>
      <c r="B51" s="44">
        <v>17</v>
      </c>
      <c r="C51" s="44">
        <v>11</v>
      </c>
      <c r="D51" s="44">
        <v>10</v>
      </c>
      <c r="E51" s="44">
        <v>23</v>
      </c>
      <c r="F51" s="44">
        <v>152</v>
      </c>
      <c r="G51" s="44">
        <v>1353</v>
      </c>
      <c r="H51" s="44">
        <v>345</v>
      </c>
      <c r="I51" s="44">
        <v>224</v>
      </c>
      <c r="J51" s="44">
        <v>320</v>
      </c>
      <c r="K51" s="44">
        <v>557</v>
      </c>
      <c r="L51" s="44">
        <v>239</v>
      </c>
      <c r="M51" s="44">
        <v>366</v>
      </c>
      <c r="N51" s="45">
        <f t="shared" si="1"/>
        <v>3617</v>
      </c>
    </row>
    <row r="52" spans="1:14">
      <c r="A52" s="43">
        <v>1999</v>
      </c>
      <c r="B52" s="44">
        <v>18</v>
      </c>
      <c r="C52" s="44">
        <v>12</v>
      </c>
      <c r="D52" s="44">
        <v>10</v>
      </c>
      <c r="E52" s="44">
        <v>27</v>
      </c>
      <c r="F52" s="44">
        <v>145</v>
      </c>
      <c r="G52" s="44">
        <v>1290</v>
      </c>
      <c r="H52" s="44">
        <v>320</v>
      </c>
      <c r="I52" s="44">
        <v>215</v>
      </c>
      <c r="J52" s="44">
        <v>297</v>
      </c>
      <c r="K52" s="44">
        <v>541</v>
      </c>
      <c r="L52" s="44">
        <v>232</v>
      </c>
      <c r="M52" s="44">
        <v>333</v>
      </c>
      <c r="N52" s="45">
        <f t="shared" si="1"/>
        <v>3440</v>
      </c>
    </row>
    <row r="53" spans="1:14">
      <c r="A53" s="43">
        <v>2000</v>
      </c>
      <c r="B53" s="44">
        <v>18</v>
      </c>
      <c r="C53" s="44">
        <v>11</v>
      </c>
      <c r="D53" s="44">
        <v>8</v>
      </c>
      <c r="E53" s="44">
        <v>27</v>
      </c>
      <c r="F53" s="44">
        <v>138</v>
      </c>
      <c r="G53" s="44">
        <v>1190</v>
      </c>
      <c r="H53" s="44">
        <v>298</v>
      </c>
      <c r="I53" s="44">
        <v>192</v>
      </c>
      <c r="J53" s="44">
        <v>259</v>
      </c>
      <c r="K53" s="44">
        <v>506</v>
      </c>
      <c r="L53" s="44">
        <v>208</v>
      </c>
      <c r="M53" s="44">
        <v>312</v>
      </c>
      <c r="N53" s="45">
        <f t="shared" si="1"/>
        <v>3167</v>
      </c>
    </row>
    <row r="54" spans="1:14">
      <c r="A54" s="43">
        <v>2001</v>
      </c>
      <c r="B54" s="44">
        <v>24</v>
      </c>
      <c r="C54" s="44">
        <v>19</v>
      </c>
      <c r="D54" s="44">
        <v>17</v>
      </c>
      <c r="E54" s="44">
        <v>36</v>
      </c>
      <c r="F54" s="44">
        <v>131</v>
      </c>
      <c r="G54" s="44">
        <v>1120</v>
      </c>
      <c r="H54" s="44">
        <v>286</v>
      </c>
      <c r="I54" s="44">
        <v>189</v>
      </c>
      <c r="J54" s="44">
        <v>236</v>
      </c>
      <c r="K54" s="44">
        <v>506</v>
      </c>
      <c r="L54" s="44">
        <v>239</v>
      </c>
      <c r="M54" s="44">
        <v>344</v>
      </c>
      <c r="N54" s="45">
        <f t="shared" si="1"/>
        <v>3147</v>
      </c>
    </row>
    <row r="55" spans="1:14">
      <c r="A55" s="43">
        <v>2002</v>
      </c>
      <c r="B55" s="44">
        <v>23</v>
      </c>
      <c r="C55" s="44">
        <v>19</v>
      </c>
      <c r="D55" s="44">
        <v>16</v>
      </c>
      <c r="E55" s="44">
        <v>34</v>
      </c>
      <c r="F55" s="44">
        <v>126</v>
      </c>
      <c r="G55" s="44">
        <v>1092</v>
      </c>
      <c r="H55" s="44">
        <v>282</v>
      </c>
      <c r="I55" s="44">
        <v>186</v>
      </c>
      <c r="J55" s="44">
        <v>219</v>
      </c>
      <c r="K55" s="44">
        <v>505</v>
      </c>
      <c r="L55" s="44">
        <v>251</v>
      </c>
      <c r="M55" s="44">
        <v>348</v>
      </c>
      <c r="N55" s="45">
        <f t="shared" si="1"/>
        <v>3101</v>
      </c>
    </row>
    <row r="56" spans="1:14">
      <c r="A56" s="43">
        <v>2003</v>
      </c>
      <c r="B56" s="44">
        <v>25</v>
      </c>
      <c r="C56" s="44">
        <v>17</v>
      </c>
      <c r="D56" s="44">
        <v>14</v>
      </c>
      <c r="E56" s="44">
        <v>37</v>
      </c>
      <c r="F56" s="44">
        <v>118</v>
      </c>
      <c r="G56" s="44">
        <v>989</v>
      </c>
      <c r="H56" s="44">
        <v>267</v>
      </c>
      <c r="I56" s="44">
        <v>162</v>
      </c>
      <c r="J56" s="44">
        <v>189</v>
      </c>
      <c r="K56" s="44">
        <v>484</v>
      </c>
      <c r="L56" s="44">
        <v>225</v>
      </c>
      <c r="M56" s="44">
        <v>334</v>
      </c>
      <c r="N56" s="45">
        <f t="shared" si="1"/>
        <v>2861</v>
      </c>
    </row>
    <row r="57" spans="1:14">
      <c r="A57" s="43">
        <v>2004</v>
      </c>
      <c r="B57" s="44">
        <v>22</v>
      </c>
      <c r="C57" s="44">
        <v>17</v>
      </c>
      <c r="D57" s="44">
        <v>19</v>
      </c>
      <c r="E57" s="44">
        <v>37</v>
      </c>
      <c r="F57" s="44">
        <v>115</v>
      </c>
      <c r="G57" s="44">
        <v>959</v>
      </c>
      <c r="H57" s="44">
        <v>254</v>
      </c>
      <c r="I57" s="44">
        <v>157</v>
      </c>
      <c r="J57" s="44">
        <v>190</v>
      </c>
      <c r="K57" s="44">
        <v>466</v>
      </c>
      <c r="L57" s="44">
        <v>234</v>
      </c>
      <c r="M57" s="44">
        <v>323</v>
      </c>
      <c r="N57" s="45">
        <f t="shared" si="1"/>
        <v>2793</v>
      </c>
    </row>
    <row r="58" spans="1:14">
      <c r="A58" s="43">
        <v>2005</v>
      </c>
      <c r="B58" s="44">
        <v>22</v>
      </c>
      <c r="C58" s="44">
        <v>19</v>
      </c>
      <c r="D58" s="44">
        <v>20</v>
      </c>
      <c r="E58" s="44">
        <v>38</v>
      </c>
      <c r="F58" s="44">
        <v>115</v>
      </c>
      <c r="G58" s="44">
        <v>947</v>
      </c>
      <c r="H58" s="44">
        <v>252</v>
      </c>
      <c r="I58" s="44">
        <v>152</v>
      </c>
      <c r="J58" s="44">
        <v>184</v>
      </c>
      <c r="K58" s="44">
        <v>450</v>
      </c>
      <c r="L58" s="44">
        <v>217</v>
      </c>
      <c r="M58" s="44">
        <v>308</v>
      </c>
      <c r="N58" s="45">
        <f t="shared" si="1"/>
        <v>2724</v>
      </c>
    </row>
    <row r="59" spans="1:14">
      <c r="A59" s="43">
        <v>2006</v>
      </c>
      <c r="B59" s="47">
        <v>16</v>
      </c>
      <c r="C59" s="47">
        <v>11</v>
      </c>
      <c r="D59" s="47">
        <v>12</v>
      </c>
      <c r="E59" s="47">
        <v>20</v>
      </c>
      <c r="F59" s="47">
        <v>108</v>
      </c>
      <c r="G59" s="47">
        <v>833</v>
      </c>
      <c r="H59" s="47">
        <v>236</v>
      </c>
      <c r="I59" s="47">
        <v>136</v>
      </c>
      <c r="J59" s="47">
        <v>175</v>
      </c>
      <c r="K59" s="47">
        <v>404</v>
      </c>
      <c r="L59" s="47">
        <v>168</v>
      </c>
      <c r="M59" s="47">
        <v>248</v>
      </c>
      <c r="N59" s="45">
        <f t="shared" si="1"/>
        <v>2367</v>
      </c>
    </row>
    <row r="60" spans="1:14">
      <c r="A60" s="43">
        <v>2007</v>
      </c>
      <c r="B60" s="47">
        <v>16</v>
      </c>
      <c r="C60" s="47">
        <v>10</v>
      </c>
      <c r="D60" s="47">
        <v>16</v>
      </c>
      <c r="E60" s="47">
        <v>17</v>
      </c>
      <c r="F60" s="47">
        <v>107</v>
      </c>
      <c r="G60" s="47">
        <v>811</v>
      </c>
      <c r="H60" s="47">
        <v>232</v>
      </c>
      <c r="I60" s="47">
        <v>132</v>
      </c>
      <c r="J60" s="47">
        <v>170</v>
      </c>
      <c r="K60" s="47">
        <v>390</v>
      </c>
      <c r="L60" s="47">
        <v>170</v>
      </c>
      <c r="M60" s="47">
        <v>256</v>
      </c>
      <c r="N60" s="45">
        <f t="shared" si="1"/>
        <v>2327</v>
      </c>
    </row>
    <row r="61" spans="1:14">
      <c r="A61" s="43">
        <v>2008</v>
      </c>
      <c r="B61" s="47">
        <v>18</v>
      </c>
      <c r="C61" s="47">
        <v>12</v>
      </c>
      <c r="D61" s="47">
        <v>13</v>
      </c>
      <c r="E61" s="47">
        <v>26</v>
      </c>
      <c r="F61" s="47">
        <v>106</v>
      </c>
      <c r="G61" s="47">
        <v>789</v>
      </c>
      <c r="H61" s="47">
        <v>228</v>
      </c>
      <c r="I61" s="47">
        <v>137</v>
      </c>
      <c r="J61" s="47">
        <v>172</v>
      </c>
      <c r="K61" s="47">
        <v>378</v>
      </c>
      <c r="L61" s="47">
        <v>174</v>
      </c>
      <c r="M61" s="47">
        <v>272</v>
      </c>
      <c r="N61" s="45">
        <f t="shared" si="1"/>
        <v>2325</v>
      </c>
    </row>
    <row r="62" spans="1:14">
      <c r="A62" s="43">
        <v>2009</v>
      </c>
      <c r="B62" s="47">
        <v>20</v>
      </c>
      <c r="C62" s="47">
        <v>13</v>
      </c>
      <c r="D62" s="47">
        <v>11</v>
      </c>
      <c r="E62" s="47">
        <v>33</v>
      </c>
      <c r="F62" s="47">
        <v>103</v>
      </c>
      <c r="G62" s="47">
        <v>789</v>
      </c>
      <c r="H62" s="47">
        <v>246</v>
      </c>
      <c r="I62" s="47">
        <v>129</v>
      </c>
      <c r="J62" s="47">
        <v>170</v>
      </c>
      <c r="K62" s="47">
        <v>370</v>
      </c>
      <c r="L62" s="47">
        <v>175</v>
      </c>
      <c r="M62" s="47">
        <v>280</v>
      </c>
      <c r="N62" s="45">
        <f t="shared" si="1"/>
        <v>2339</v>
      </c>
    </row>
    <row r="63" spans="1:14">
      <c r="A63" s="43">
        <v>2010</v>
      </c>
      <c r="B63" s="47">
        <v>17</v>
      </c>
      <c r="C63" s="47">
        <v>12</v>
      </c>
      <c r="D63" s="47">
        <v>10</v>
      </c>
      <c r="E63" s="47">
        <v>34</v>
      </c>
      <c r="F63" s="47">
        <v>94</v>
      </c>
      <c r="G63" s="47">
        <v>783</v>
      </c>
      <c r="H63" s="47">
        <v>246</v>
      </c>
      <c r="I63" s="47">
        <v>124</v>
      </c>
      <c r="J63" s="47">
        <v>179</v>
      </c>
      <c r="K63" s="47">
        <v>372</v>
      </c>
      <c r="L63" s="47">
        <v>155</v>
      </c>
      <c r="M63" s="47">
        <v>280</v>
      </c>
      <c r="N63" s="45">
        <f t="shared" si="1"/>
        <v>2306</v>
      </c>
    </row>
    <row r="64" spans="1:14">
      <c r="A64" s="43">
        <v>2011</v>
      </c>
      <c r="B64" s="47">
        <v>16</v>
      </c>
      <c r="C64" s="47">
        <v>12</v>
      </c>
      <c r="D64" s="47">
        <v>8</v>
      </c>
      <c r="E64" s="47">
        <v>27</v>
      </c>
      <c r="F64" s="47">
        <v>93</v>
      </c>
      <c r="G64" s="47">
        <v>758</v>
      </c>
      <c r="H64" s="47">
        <v>233</v>
      </c>
      <c r="I64" s="47">
        <v>121</v>
      </c>
      <c r="J64" s="47">
        <v>165</v>
      </c>
      <c r="K64" s="47">
        <v>378</v>
      </c>
      <c r="L64" s="47">
        <v>156</v>
      </c>
      <c r="M64" s="47">
        <v>262</v>
      </c>
      <c r="N64" s="45">
        <f t="shared" si="1"/>
        <v>2229</v>
      </c>
    </row>
    <row r="65" spans="1:14">
      <c r="A65" s="43">
        <v>2012</v>
      </c>
      <c r="B65" s="47">
        <v>12</v>
      </c>
      <c r="C65" s="47">
        <v>10</v>
      </c>
      <c r="D65" s="47">
        <v>7</v>
      </c>
      <c r="E65" s="47">
        <v>21</v>
      </c>
      <c r="F65" s="47">
        <v>91</v>
      </c>
      <c r="G65" s="47">
        <v>736</v>
      </c>
      <c r="H65" s="47">
        <v>225</v>
      </c>
      <c r="I65" s="47">
        <v>116</v>
      </c>
      <c r="J65" s="47">
        <v>157</v>
      </c>
      <c r="K65" s="47">
        <v>364</v>
      </c>
      <c r="L65" s="47">
        <v>155</v>
      </c>
      <c r="M65" s="47">
        <v>230</v>
      </c>
      <c r="N65" s="45">
        <f t="shared" si="1"/>
        <v>2124</v>
      </c>
    </row>
    <row r="66" spans="1:14">
      <c r="A66" s="43">
        <v>2013</v>
      </c>
      <c r="B66" s="47">
        <v>11</v>
      </c>
      <c r="C66" s="47">
        <v>12</v>
      </c>
      <c r="D66" s="47">
        <v>7</v>
      </c>
      <c r="E66" s="47">
        <v>25</v>
      </c>
      <c r="F66" s="47">
        <v>86</v>
      </c>
      <c r="G66" s="47">
        <v>717</v>
      </c>
      <c r="H66" s="47">
        <v>215</v>
      </c>
      <c r="I66" s="47">
        <v>114</v>
      </c>
      <c r="J66" s="47">
        <v>148</v>
      </c>
      <c r="K66" s="47">
        <v>367</v>
      </c>
      <c r="L66" s="47">
        <v>160</v>
      </c>
      <c r="M66" s="47">
        <v>227</v>
      </c>
      <c r="N66" s="45">
        <f t="shared" si="1"/>
        <v>2089</v>
      </c>
    </row>
    <row r="67" spans="1:14">
      <c r="A67" s="43">
        <v>2014</v>
      </c>
      <c r="B67" s="47">
        <v>9</v>
      </c>
      <c r="C67" s="47">
        <v>8</v>
      </c>
      <c r="D67" s="47">
        <v>8</v>
      </c>
      <c r="E67" s="47">
        <v>25</v>
      </c>
      <c r="F67" s="47">
        <v>81</v>
      </c>
      <c r="G67" s="47">
        <v>699</v>
      </c>
      <c r="H67" s="47">
        <v>202</v>
      </c>
      <c r="I67" s="47">
        <v>109</v>
      </c>
      <c r="J67" s="47">
        <v>141</v>
      </c>
      <c r="K67" s="47">
        <v>355</v>
      </c>
      <c r="L67" s="47">
        <v>161</v>
      </c>
      <c r="M67" s="47">
        <v>219</v>
      </c>
      <c r="N67" s="45">
        <f t="shared" si="1"/>
        <v>2017</v>
      </c>
    </row>
    <row r="68" spans="1:14">
      <c r="A68" s="43">
        <v>2015</v>
      </c>
      <c r="B68" s="47">
        <v>7</v>
      </c>
      <c r="C68" s="47">
        <v>6</v>
      </c>
      <c r="D68" s="47">
        <v>4</v>
      </c>
      <c r="E68" s="47">
        <v>23</v>
      </c>
      <c r="F68" s="47">
        <v>84</v>
      </c>
      <c r="G68" s="47">
        <v>654</v>
      </c>
      <c r="H68" s="47">
        <v>194</v>
      </c>
      <c r="I68" s="47">
        <v>100</v>
      </c>
      <c r="J68" s="47">
        <v>127</v>
      </c>
      <c r="K68" s="47">
        <v>363</v>
      </c>
      <c r="L68" s="47">
        <v>150</v>
      </c>
      <c r="M68" s="47">
        <v>215</v>
      </c>
      <c r="N68" s="45">
        <f t="shared" si="1"/>
        <v>1927</v>
      </c>
    </row>
    <row r="69" spans="1:14">
      <c r="A69" s="43">
        <v>2016</v>
      </c>
      <c r="B69" s="47">
        <v>17</v>
      </c>
      <c r="C69" s="47">
        <v>7</v>
      </c>
      <c r="D69" s="47">
        <v>7</v>
      </c>
      <c r="E69" s="47">
        <v>43</v>
      </c>
      <c r="F69" s="47">
        <v>83</v>
      </c>
      <c r="G69" s="47">
        <v>725</v>
      </c>
      <c r="H69" s="47">
        <v>230</v>
      </c>
      <c r="I69" s="47">
        <v>102</v>
      </c>
      <c r="J69" s="47">
        <v>151</v>
      </c>
      <c r="K69" s="47">
        <v>358</v>
      </c>
      <c r="L69" s="47">
        <v>175</v>
      </c>
      <c r="M69" s="47">
        <v>377</v>
      </c>
      <c r="N69" s="45">
        <f t="shared" si="1"/>
        <v>2275</v>
      </c>
    </row>
    <row r="70" spans="1:14">
      <c r="A70" s="43">
        <v>2017</v>
      </c>
      <c r="B70" s="47">
        <v>17</v>
      </c>
      <c r="C70" s="47">
        <v>7</v>
      </c>
      <c r="D70" s="47">
        <v>11</v>
      </c>
      <c r="E70" s="47">
        <v>47</v>
      </c>
      <c r="F70" s="47">
        <v>84</v>
      </c>
      <c r="G70" s="47">
        <v>738</v>
      </c>
      <c r="H70" s="47">
        <v>229</v>
      </c>
      <c r="I70" s="47">
        <v>104</v>
      </c>
      <c r="J70" s="47">
        <v>156</v>
      </c>
      <c r="K70" s="47">
        <v>358</v>
      </c>
      <c r="L70" s="47">
        <v>186</v>
      </c>
      <c r="M70" s="47">
        <v>409</v>
      </c>
      <c r="N70" s="45">
        <f t="shared" si="1"/>
        <v>2346</v>
      </c>
    </row>
    <row r="71" spans="1:14">
      <c r="A71" s="43">
        <v>2018</v>
      </c>
      <c r="B71" s="47">
        <v>19</v>
      </c>
      <c r="C71" s="47">
        <v>7</v>
      </c>
      <c r="D71" s="47">
        <v>10</v>
      </c>
      <c r="E71" s="47">
        <v>50</v>
      </c>
      <c r="F71" s="47">
        <v>79</v>
      </c>
      <c r="G71" s="47">
        <v>722</v>
      </c>
      <c r="H71" s="47">
        <v>222</v>
      </c>
      <c r="I71" s="47">
        <v>105</v>
      </c>
      <c r="J71" s="47">
        <v>159</v>
      </c>
      <c r="K71" s="47">
        <v>354</v>
      </c>
      <c r="L71" s="47">
        <v>182</v>
      </c>
      <c r="M71" s="47">
        <v>402</v>
      </c>
      <c r="N71" s="45">
        <f t="shared" si="1"/>
        <v>2311</v>
      </c>
    </row>
    <row r="72" spans="1:14">
      <c r="A72" s="43">
        <v>2019</v>
      </c>
      <c r="B72" s="47">
        <v>18</v>
      </c>
      <c r="C72" s="47">
        <v>10</v>
      </c>
      <c r="D72" s="47">
        <v>11</v>
      </c>
      <c r="E72" s="47">
        <v>51</v>
      </c>
      <c r="F72" s="47">
        <v>75</v>
      </c>
      <c r="G72" s="47">
        <v>731</v>
      </c>
      <c r="H72" s="47">
        <v>281</v>
      </c>
      <c r="I72" s="47">
        <v>110</v>
      </c>
      <c r="J72" s="47">
        <v>107</v>
      </c>
      <c r="K72" s="47">
        <v>354</v>
      </c>
      <c r="L72" s="47">
        <v>182</v>
      </c>
      <c r="M72" s="47">
        <v>392</v>
      </c>
      <c r="N72" s="45">
        <f t="shared" si="1"/>
        <v>2322</v>
      </c>
    </row>
    <row r="73" spans="1:14">
      <c r="A73" s="43">
        <v>2020</v>
      </c>
      <c r="B73" s="47">
        <v>21</v>
      </c>
      <c r="C73" s="47">
        <v>11</v>
      </c>
      <c r="D73" s="47">
        <v>14</v>
      </c>
      <c r="E73" s="47">
        <v>53</v>
      </c>
      <c r="F73" s="47">
        <v>71</v>
      </c>
      <c r="G73" s="47">
        <v>745</v>
      </c>
      <c r="H73" s="47">
        <v>286</v>
      </c>
      <c r="I73" s="47">
        <v>105</v>
      </c>
      <c r="J73" s="47">
        <v>107</v>
      </c>
      <c r="K73" s="47">
        <v>347</v>
      </c>
      <c r="L73" s="47">
        <v>181</v>
      </c>
      <c r="M73" s="47">
        <v>382</v>
      </c>
      <c r="N73" s="45">
        <f t="shared" si="1"/>
        <v>2323</v>
      </c>
    </row>
    <row r="74" spans="1:14">
      <c r="A74" s="43">
        <v>2021</v>
      </c>
      <c r="B74" s="47">
        <v>20</v>
      </c>
      <c r="C74" s="47">
        <v>11</v>
      </c>
      <c r="D74" s="47">
        <v>15</v>
      </c>
      <c r="E74" s="47">
        <v>56</v>
      </c>
      <c r="F74" s="47">
        <v>72</v>
      </c>
      <c r="G74" s="47">
        <v>737</v>
      </c>
      <c r="H74" s="47">
        <v>281</v>
      </c>
      <c r="I74" s="47">
        <v>103</v>
      </c>
      <c r="J74" s="47">
        <v>112</v>
      </c>
      <c r="K74" s="47">
        <v>345</v>
      </c>
      <c r="L74" s="47">
        <v>179</v>
      </c>
      <c r="M74" s="47">
        <v>380</v>
      </c>
      <c r="N74" s="45">
        <f t="shared" si="1"/>
        <v>2311</v>
      </c>
    </row>
    <row r="75" spans="1:14">
      <c r="A75" s="43">
        <v>2022</v>
      </c>
      <c r="B75" s="47">
        <v>19</v>
      </c>
      <c r="C75" s="47">
        <v>12</v>
      </c>
      <c r="D75" s="47">
        <v>14</v>
      </c>
      <c r="E75" s="47">
        <v>53</v>
      </c>
      <c r="F75" s="47">
        <v>72</v>
      </c>
      <c r="G75" s="47">
        <v>717</v>
      </c>
      <c r="H75" s="47">
        <v>290</v>
      </c>
      <c r="I75" s="47">
        <v>101</v>
      </c>
      <c r="J75" s="47">
        <v>109</v>
      </c>
      <c r="K75" s="47">
        <v>338</v>
      </c>
      <c r="L75" s="47">
        <v>185</v>
      </c>
      <c r="M75" s="47">
        <v>372</v>
      </c>
      <c r="N75" s="45">
        <f t="shared" si="1"/>
        <v>2282</v>
      </c>
    </row>
    <row r="76" spans="1:14">
      <c r="A76" s="43">
        <v>2023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5"/>
    </row>
    <row r="77" spans="1:14">
      <c r="A77" s="48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50"/>
    </row>
    <row r="78" spans="1:14" s="13" customFormat="1" ht="11.25">
      <c r="A78" s="19" t="s">
        <v>15</v>
      </c>
      <c r="B78" s="20">
        <f t="shared" ref="B78:N78" si="2">LARGE(B3:B77,1)</f>
        <v>983</v>
      </c>
      <c r="C78" s="20">
        <f t="shared" si="2"/>
        <v>597</v>
      </c>
      <c r="D78" s="20">
        <f t="shared" si="2"/>
        <v>220</v>
      </c>
      <c r="E78" s="20">
        <f t="shared" si="2"/>
        <v>2002</v>
      </c>
      <c r="F78" s="20">
        <f t="shared" si="2"/>
        <v>249</v>
      </c>
      <c r="G78" s="20">
        <f t="shared" si="2"/>
        <v>17364</v>
      </c>
      <c r="H78" s="20">
        <f t="shared" si="2"/>
        <v>3986</v>
      </c>
      <c r="I78" s="20">
        <f t="shared" si="2"/>
        <v>2820</v>
      </c>
      <c r="J78" s="20">
        <f t="shared" si="2"/>
        <v>6701</v>
      </c>
      <c r="K78" s="20">
        <f t="shared" si="2"/>
        <v>4136</v>
      </c>
      <c r="L78" s="20">
        <f t="shared" si="2"/>
        <v>14885</v>
      </c>
      <c r="M78" s="20">
        <f t="shared" si="2"/>
        <v>12234</v>
      </c>
      <c r="N78" s="20">
        <f t="shared" si="2"/>
        <v>65784</v>
      </c>
    </row>
    <row r="79" spans="1:14" s="13" customFormat="1" ht="11.25">
      <c r="A79" s="12" t="s">
        <v>16</v>
      </c>
      <c r="B79" s="14">
        <f t="shared" ref="B79:N79" si="3">SMALL(B3:B77,1)</f>
        <v>7</v>
      </c>
      <c r="C79" s="14">
        <f t="shared" si="3"/>
        <v>6</v>
      </c>
      <c r="D79" s="14">
        <f t="shared" si="3"/>
        <v>4</v>
      </c>
      <c r="E79" s="14">
        <f t="shared" si="3"/>
        <v>17</v>
      </c>
      <c r="F79" s="14">
        <f t="shared" si="3"/>
        <v>63</v>
      </c>
      <c r="G79" s="14">
        <f t="shared" si="3"/>
        <v>654</v>
      </c>
      <c r="H79" s="14">
        <f t="shared" si="3"/>
        <v>194</v>
      </c>
      <c r="I79" s="14">
        <f t="shared" si="3"/>
        <v>100</v>
      </c>
      <c r="J79" s="14">
        <f t="shared" si="3"/>
        <v>107</v>
      </c>
      <c r="K79" s="14">
        <f t="shared" si="3"/>
        <v>338</v>
      </c>
      <c r="L79" s="14">
        <f t="shared" si="3"/>
        <v>150</v>
      </c>
      <c r="M79" s="14">
        <f t="shared" si="3"/>
        <v>215</v>
      </c>
      <c r="N79" s="14">
        <f t="shared" si="3"/>
        <v>1927</v>
      </c>
    </row>
    <row r="81" spans="1:1" s="14" customFormat="1" ht="11.25">
      <c r="A81" s="15"/>
    </row>
    <row r="82" spans="1:1" s="17" customFormat="1" ht="11.25">
      <c r="A82" s="16"/>
    </row>
  </sheetData>
  <phoneticPr fontId="6" type="noConversion"/>
  <printOptions horizontalCentered="1" gridLines="1"/>
  <pageMargins left="1.1811023622047245" right="0.78740157480314965" top="1.1811023622047245" bottom="0.98425196850393704" header="0.59055118110236227" footer="0.39370078740157483"/>
  <pageSetup paperSize="9" scale="55" orientation="portrait" horizontalDpi="300" verticalDpi="300" r:id="rId1"/>
  <headerFooter alignWithMargins="0">
    <oddHeader>&amp;L&amp;"Arial,Standaard"&amp;8&amp;D&amp;C&amp;"Arial,Vet"&amp;18Bedrijven met pit- en steenvruchten&amp;R&amp;"Arial,Standaard"&amp;8&amp;T</oddHeader>
    <oddFooter>&amp;L&amp;"Arial,Standaard"&amp;8&amp;F / &amp;A&amp;R&amp;"Arial,Standaard"&amp;8pagina &amp;P van &amp;N</oddFooter>
  </headerFooter>
  <rowBreaks count="1" manualBreakCount="1">
    <brk id="54" max="6553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77"/>
  <sheetViews>
    <sheetView zoomScale="85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/>
  <cols>
    <col min="1" max="1" width="10.7109375" style="6" customWidth="1"/>
    <col min="2" max="14" width="12.7109375" style="5" customWidth="1"/>
    <col min="15" max="65" width="10.7109375" style="5" customWidth="1"/>
    <col min="66" max="16384" width="9.140625" style="5"/>
  </cols>
  <sheetData>
    <row r="1" spans="1:30" s="2" customFormat="1" ht="39.950000000000003" customHeight="1">
      <c r="A1" s="51" t="s">
        <v>23</v>
      </c>
      <c r="B1" s="52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2" customFormat="1" ht="24.95" customHeight="1">
      <c r="A2" s="55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8</v>
      </c>
      <c r="I2" s="56" t="s">
        <v>9</v>
      </c>
      <c r="J2" s="56" t="s">
        <v>10</v>
      </c>
      <c r="K2" s="56" t="s">
        <v>11</v>
      </c>
      <c r="L2" s="56" t="s">
        <v>12</v>
      </c>
      <c r="M2" s="56" t="s">
        <v>13</v>
      </c>
      <c r="N2" s="56" t="s">
        <v>14</v>
      </c>
      <c r="O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s="2" customFormat="1">
      <c r="A3" s="23">
        <v>1950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5"/>
      <c r="O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s="2" customFormat="1">
      <c r="A4" s="26">
        <v>1951</v>
      </c>
      <c r="B4" s="27">
        <f>SUM('[1]Nederland (totaal)'!B58)/'Nederland (totaal)'!B4</f>
        <v>0.64211283185840706</v>
      </c>
      <c r="C4" s="27">
        <f>SUM('[1]Nederland (totaal)'!C58)/'Nederland (totaal)'!C4</f>
        <v>0.76415959252971133</v>
      </c>
      <c r="D4" s="27">
        <f>SUM('[1]Nederland (totaal)'!D58)/'Nederland (totaal)'!D4</f>
        <v>0.84931818181818175</v>
      </c>
      <c r="E4" s="27">
        <f>SUM('[1]Nederland (totaal)'!E58)/'Nederland (totaal)'!E4</f>
        <v>0.80346013548723294</v>
      </c>
      <c r="F4" s="27"/>
      <c r="G4" s="27">
        <f>SUM('[1]Nederland (totaal)'!G58)/'Nederland (totaal)'!G4</f>
        <v>1.2138493434692466</v>
      </c>
      <c r="H4" s="27">
        <f>SUM('[1]Nederland (totaal)'!H58)/'Nederland (totaal)'!H4</f>
        <v>2.0265510098394612</v>
      </c>
      <c r="I4" s="27">
        <f>SUM('[1]Nederland (totaal)'!I58)/'Nederland (totaal)'!I4</f>
        <v>0.92337745516652436</v>
      </c>
      <c r="J4" s="27">
        <f>SUM('[1]Nederland (totaal)'!J58)/'Nederland (totaal)'!J4</f>
        <v>0.7635642813826562</v>
      </c>
      <c r="K4" s="27">
        <f>SUM('[1]Nederland (totaal)'!K58)/'Nederland (totaal)'!K4</f>
        <v>1.6290373044524669</v>
      </c>
      <c r="L4" s="27">
        <f>SUM('[1]Nederland (totaal)'!L58)/'Nederland (totaal)'!L4</f>
        <v>0.50465781134110987</v>
      </c>
      <c r="M4" s="27">
        <f>SUM('[1]Nederland (totaal)'!M58)/'Nederland (totaal)'!M4</f>
        <v>1.2256939676311918</v>
      </c>
      <c r="N4" s="28">
        <f>SUM('[1]Nederland (totaal)'!N58)/'Nederland (totaal)'!N4</f>
        <v>1.0288468829467521</v>
      </c>
      <c r="O4" s="4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s="2" customFormat="1">
      <c r="A5" s="26">
        <v>1952</v>
      </c>
      <c r="B5" s="27">
        <f>SUM('[1]Nederland (totaal)'!B59)/'Nederland (totaal)'!B5</f>
        <v>0.60687690742624611</v>
      </c>
      <c r="C5" s="27">
        <f>SUM('[1]Nederland (totaal)'!C59)/'Nederland (totaal)'!C5</f>
        <v>0.75670016750418756</v>
      </c>
      <c r="D5" s="27">
        <f>SUM('[1]Nederland (totaal)'!D59)/'Nederland (totaal)'!D5</f>
        <v>0.86961538461538468</v>
      </c>
      <c r="E5" s="27">
        <f>SUM('[1]Nederland (totaal)'!E59)/'Nederland (totaal)'!E5</f>
        <v>0.76175324675324674</v>
      </c>
      <c r="F5" s="27"/>
      <c r="G5" s="27">
        <f>SUM('[1]Nederland (totaal)'!G59)/'Nederland (totaal)'!G5</f>
        <v>1.2214214017882896</v>
      </c>
      <c r="H5" s="27">
        <f>SUM('[1]Nederland (totaal)'!H59)/'Nederland (totaal)'!H5</f>
        <v>1.9846462619167085</v>
      </c>
      <c r="I5" s="27">
        <f>SUM('[1]Nederland (totaal)'!I59)/'Nederland (totaal)'!I5</f>
        <v>0.83377659574468088</v>
      </c>
      <c r="J5" s="27">
        <f>SUM('[1]Nederland (totaal)'!J59)/'Nederland (totaal)'!J5</f>
        <v>0.75351589315027612</v>
      </c>
      <c r="K5" s="27">
        <f>SUM('[1]Nederland (totaal)'!K59)/'Nederland (totaal)'!K5</f>
        <v>1.3516392649903288</v>
      </c>
      <c r="L5" s="27">
        <f>SUM('[1]Nederland (totaal)'!L59)/'Nederland (totaal)'!L5</f>
        <v>0.49809539805172992</v>
      </c>
      <c r="M5" s="27">
        <f>SUM('[1]Nederland (totaal)'!M59)/'Nederland (totaal)'!M5</f>
        <v>1.2269762276877521</v>
      </c>
      <c r="N5" s="28">
        <f>SUM('[1]Nederland (totaal)'!N59)/'Nederland (totaal)'!N5</f>
        <v>1.0205701994405936</v>
      </c>
      <c r="O5" s="4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s="2" customFormat="1">
      <c r="A6" s="26">
        <v>1953</v>
      </c>
      <c r="B6" s="27">
        <f>SUM('[1]Nederland (totaal)'!B60)/'Nederland (totaal)'!B6</f>
        <v>0.64122827346465816</v>
      </c>
      <c r="C6" s="27">
        <f>SUM('[1]Nederland (totaal)'!C60)/'Nederland (totaal)'!C6</f>
        <v>0.810962962962963</v>
      </c>
      <c r="D6" s="27">
        <f>SUM('[1]Nederland (totaal)'!D60)/'Nederland (totaal)'!D6</f>
        <v>0.93706250000000002</v>
      </c>
      <c r="E6" s="27">
        <f>SUM('[1]Nederland (totaal)'!E60)/'Nederland (totaal)'!E6</f>
        <v>0.83214117647058827</v>
      </c>
      <c r="F6" s="27"/>
      <c r="G6" s="27">
        <f>SUM('[1]Nederland (totaal)'!G60)/'Nederland (totaal)'!G6</f>
        <v>1.2236065179484095</v>
      </c>
      <c r="H6" s="27">
        <f>SUM('[1]Nederland (totaal)'!H60)/'Nederland (totaal)'!H6</f>
        <v>2.0708577517314866</v>
      </c>
      <c r="I6" s="27">
        <f>SUM('[1]Nederland (totaal)'!I60)/'Nederland (totaal)'!I6</f>
        <v>0.9744150110375277</v>
      </c>
      <c r="J6" s="27">
        <f>SUM('[1]Nederland (totaal)'!J60)/'Nederland (totaal)'!J6</f>
        <v>0.74996583850931675</v>
      </c>
      <c r="K6" s="27">
        <f>SUM('[1]Nederland (totaal)'!K60)/'Nederland (totaal)'!K6</f>
        <v>1.6722191400832178</v>
      </c>
      <c r="L6" s="27">
        <f>SUM('[1]Nederland (totaal)'!L60)/'Nederland (totaal)'!L6</f>
        <v>0.50537412971784534</v>
      </c>
      <c r="M6" s="27">
        <f>SUM('[1]Nederland (totaal)'!M60)/'Nederland (totaal)'!M6</f>
        <v>1.2662542463794029</v>
      </c>
      <c r="N6" s="28">
        <f>SUM('[1]Nederland (totaal)'!N60)/'Nederland (totaal)'!N6</f>
        <v>1.0587888726110408</v>
      </c>
      <c r="O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s="2" customFormat="1">
      <c r="A7" s="26">
        <v>1954</v>
      </c>
      <c r="B7" s="27">
        <f>SUM('[1]Nederland (totaal)'!B61)/'Nederland (totaal)'!B7</f>
        <v>0.65961038961038954</v>
      </c>
      <c r="C7" s="27">
        <f>SUM('[1]Nederland (totaal)'!C61)/'Nederland (totaal)'!C7</f>
        <v>0.84888438133874244</v>
      </c>
      <c r="D7" s="27">
        <f>SUM('[1]Nederland (totaal)'!D61)/'Nederland (totaal)'!D7</f>
        <v>1.2524418604651162</v>
      </c>
      <c r="E7" s="27">
        <f>SUM('[1]Nederland (totaal)'!E61)/'Nederland (totaal)'!E7</f>
        <v>0.74127158555729977</v>
      </c>
      <c r="F7" s="27"/>
      <c r="G7" s="27">
        <f>SUM('[1]Nederland (totaal)'!G61)/'Nederland (totaal)'!G7</f>
        <v>1.2324732544153953</v>
      </c>
      <c r="H7" s="27">
        <f>SUM('[1]Nederland (totaal)'!H61)/'Nederland (totaal)'!H7</f>
        <v>2.1214679159568428</v>
      </c>
      <c r="I7" s="27">
        <f>SUM('[1]Nederland (totaal)'!I61)/'Nederland (totaal)'!I7</f>
        <v>0.99817219152854519</v>
      </c>
      <c r="J7" s="27">
        <f>SUM('[1]Nederland (totaal)'!J61)/'Nederland (totaal)'!J7</f>
        <v>0.79868453319320365</v>
      </c>
      <c r="K7" s="27">
        <f>SUM('[1]Nederland (totaal)'!K61)/'Nederland (totaal)'!K7</f>
        <v>1.7251185214945761</v>
      </c>
      <c r="L7" s="27">
        <f>SUM('[1]Nederland (totaal)'!L61)/'Nederland (totaal)'!L7</f>
        <v>0.50721535458685751</v>
      </c>
      <c r="M7" s="27">
        <f>SUM('[1]Nederland (totaal)'!M61)/'Nederland (totaal)'!M7</f>
        <v>1.3323127515460882</v>
      </c>
      <c r="N7" s="28">
        <f>SUM('[1]Nederland (totaal)'!N61)/'Nederland (totaal)'!N7</f>
        <v>1.0864193967383462</v>
      </c>
      <c r="O7" s="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s="2" customFormat="1">
      <c r="A8" s="26">
        <v>1955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8"/>
      <c r="O8" s="4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s="2" customFormat="1">
      <c r="A9" s="29">
        <v>1956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8"/>
      <c r="O9" s="4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s="2" customFormat="1">
      <c r="A10" s="29">
        <v>1957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  <c r="O10" s="4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s="2" customFormat="1">
      <c r="A11" s="26">
        <v>1958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  <c r="O11" s="4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s="2" customFormat="1">
      <c r="A12" s="26">
        <v>1959</v>
      </c>
      <c r="B12" s="27">
        <f>SUM('[1]Nederland (totaal)'!B66)/'Nederland (totaal)'!B12</f>
        <v>0.69073170731707323</v>
      </c>
      <c r="C12" s="27">
        <f>SUM('[1]Nederland (totaal)'!C66)/'Nederland (totaal)'!C12</f>
        <v>0.86416000000000004</v>
      </c>
      <c r="D12" s="27">
        <f>SUM('[1]Nederland (totaal)'!D66)/'Nederland (totaal)'!D12</f>
        <v>1.1580392156862747</v>
      </c>
      <c r="E12" s="27">
        <f>SUM('[1]Nederland (totaal)'!E66)/'Nederland (totaal)'!E12</f>
        <v>0.67849999999999999</v>
      </c>
      <c r="F12" s="27">
        <f>SUM('[1]Nederland (totaal)'!F66)/'Nederland (totaal)'!F12</f>
        <v>5.6957142857142857</v>
      </c>
      <c r="G12" s="27">
        <f>SUM('[1]Nederland (totaal)'!G66)/'Nederland (totaal)'!G12</f>
        <v>1.2477174151150057</v>
      </c>
      <c r="H12" s="27">
        <f>SUM('[1]Nederland (totaal)'!H66)/'Nederland (totaal)'!H12</f>
        <v>1.9378429546865299</v>
      </c>
      <c r="I12" s="27">
        <f>SUM('[1]Nederland (totaal)'!I66)/'Nederland (totaal)'!I12</f>
        <v>1.2945727636849131</v>
      </c>
      <c r="J12" s="27">
        <f>SUM('[1]Nederland (totaal)'!J66)/'Nederland (totaal)'!J12</f>
        <v>0.85183163367326542</v>
      </c>
      <c r="K12" s="27">
        <f>SUM('[1]Nederland (totaal)'!K66)/'Nederland (totaal)'!K12</f>
        <v>1.9333820274457725</v>
      </c>
      <c r="L12" s="27">
        <f>SUM('[1]Nederland (totaal)'!L66)/'Nederland (totaal)'!L12</f>
        <v>0.47892232461914608</v>
      </c>
      <c r="M12" s="27">
        <f>SUM('[1]Nederland (totaal)'!M66)/'Nederland (totaal)'!M12</f>
        <v>1.3718653756416237</v>
      </c>
      <c r="N12" s="28">
        <f>SUM('[1]Nederland (totaal)'!N66)/'Nederland (totaal)'!N12</f>
        <v>1.1168455425455468</v>
      </c>
      <c r="O12" s="4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s="2" customFormat="1">
      <c r="A13" s="26">
        <v>1960</v>
      </c>
      <c r="B13" s="27">
        <f>SUM('[1]Nederland (totaal)'!B67)/'Nederland (totaal)'!B13</f>
        <v>0.72284000000000004</v>
      </c>
      <c r="C13" s="27">
        <f>SUM('[1]Nederland (totaal)'!C67)/'Nederland (totaal)'!C13</f>
        <v>0.86404255319148937</v>
      </c>
      <c r="D13" s="27">
        <f>SUM('[1]Nederland (totaal)'!D67)/'Nederland (totaal)'!D13</f>
        <v>1.1160000000000001</v>
      </c>
      <c r="E13" s="27">
        <f>SUM('[1]Nederland (totaal)'!E67)/'Nederland (totaal)'!E13</f>
        <v>0.69992568125516108</v>
      </c>
      <c r="F13" s="27">
        <f>SUM('[1]Nederland (totaal)'!F67)/'Nederland (totaal)'!F13</f>
        <v>6.241044776119403</v>
      </c>
      <c r="G13" s="27">
        <f>SUM('[1]Nederland (totaal)'!G67)/'Nederland (totaal)'!G13</f>
        <v>1.2690850999849645</v>
      </c>
      <c r="H13" s="27">
        <f>SUM('[1]Nederland (totaal)'!H67)/'Nederland (totaal)'!H13</f>
        <v>1.9606959822840875</v>
      </c>
      <c r="I13" s="27">
        <f>SUM('[1]Nederland (totaal)'!I67)/'Nederland (totaal)'!I13</f>
        <v>1.3298171970209887</v>
      </c>
      <c r="J13" s="27">
        <f>SUM('[1]Nederland (totaal)'!J67)/'Nederland (totaal)'!J13</f>
        <v>0.88827049180327877</v>
      </c>
      <c r="K13" s="27">
        <f>SUM('[1]Nederland (totaal)'!K67)/'Nederland (totaal)'!K13</f>
        <v>1.9867826086956524</v>
      </c>
      <c r="L13" s="27">
        <f>SUM('[1]Nederland (totaal)'!L67)/'Nederland (totaal)'!L13</f>
        <v>0.49996797117405667</v>
      </c>
      <c r="M13" s="27">
        <f>SUM('[1]Nederland (totaal)'!M67)/'Nederland (totaal)'!M13</f>
        <v>1.3768219932918062</v>
      </c>
      <c r="N13" s="28">
        <f>SUM('[1]Nederland (totaal)'!N67)/'Nederland (totaal)'!N13</f>
        <v>1.1484701867973228</v>
      </c>
      <c r="O13" s="4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s="2" customFormat="1">
      <c r="A14" s="26">
        <v>1961</v>
      </c>
      <c r="B14" s="27">
        <f>SUM('[1]Nederland (totaal)'!B68)/'Nederland (totaal)'!B14</f>
        <v>0.78184713375796178</v>
      </c>
      <c r="C14" s="27">
        <f>SUM('[1]Nederland (totaal)'!C68)/'Nederland (totaal)'!C14</f>
        <v>0.93754385964912279</v>
      </c>
      <c r="D14" s="27">
        <f>SUM('[1]Nederland (totaal)'!D68)/'Nederland (totaal)'!D14</f>
        <v>1.151881188118812</v>
      </c>
      <c r="E14" s="27">
        <f>SUM('[1]Nederland (totaal)'!E68)/'Nederland (totaal)'!E14</f>
        <v>0.66993975903614456</v>
      </c>
      <c r="F14" s="27">
        <f>SUM('[1]Nederland (totaal)'!F68)/'Nederland (totaal)'!F14</f>
        <v>6.2520987654320992</v>
      </c>
      <c r="G14" s="27">
        <f>SUM('[1]Nederland (totaal)'!G68)/'Nederland (totaal)'!G14</f>
        <v>1.3063834269662922</v>
      </c>
      <c r="H14" s="27">
        <f>SUM('[1]Nederland (totaal)'!H68)/'Nederland (totaal)'!H14</f>
        <v>2.0072564935064938</v>
      </c>
      <c r="I14" s="27">
        <f>SUM('[1]Nederland (totaal)'!I68)/'Nederland (totaal)'!I14</f>
        <v>1.4086909581646423</v>
      </c>
      <c r="J14" s="27">
        <f>SUM('[1]Nederland (totaal)'!J68)/'Nederland (totaal)'!J14</f>
        <v>0.94361206159110345</v>
      </c>
      <c r="K14" s="27">
        <f>SUM('[1]Nederland (totaal)'!K68)/'Nederland (totaal)'!K14</f>
        <v>2.0904317180616738</v>
      </c>
      <c r="L14" s="27">
        <f>SUM('[1]Nederland (totaal)'!L68)/'Nederland (totaal)'!L14</f>
        <v>0.52290131437190257</v>
      </c>
      <c r="M14" s="27">
        <f>SUM('[1]Nederland (totaal)'!M68)/'Nederland (totaal)'!M14</f>
        <v>1.3960698027314113</v>
      </c>
      <c r="N14" s="28">
        <f>SUM('[1]Nederland (totaal)'!N68)/'Nederland (totaal)'!N14</f>
        <v>1.1942492729729113</v>
      </c>
      <c r="O14" s="4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s="2" customFormat="1">
      <c r="A15" s="26">
        <v>1962</v>
      </c>
      <c r="B15" s="27">
        <f>SUM('[1]Nederland (totaal)'!B69)/'Nederland (totaal)'!B15</f>
        <v>0.913448275862069</v>
      </c>
      <c r="C15" s="27">
        <f>SUM('[1]Nederland (totaal)'!C69)/'Nederland (totaal)'!C15</f>
        <v>0.99495268138801252</v>
      </c>
      <c r="D15" s="27">
        <f>SUM('[1]Nederland (totaal)'!D69)/'Nederland (totaal)'!D15</f>
        <v>1.3279310344827586</v>
      </c>
      <c r="E15" s="27">
        <f>SUM('[1]Nederland (totaal)'!E69)/'Nederland (totaal)'!E15</f>
        <v>0.64406481481481481</v>
      </c>
      <c r="F15" s="27">
        <f>SUM('[1]Nederland (totaal)'!F69)/'Nederland (totaal)'!F15</f>
        <v>6.6904651162790696</v>
      </c>
      <c r="G15" s="27">
        <f>SUM('[1]Nederland (totaal)'!G69)/'Nederland (totaal)'!G15</f>
        <v>1.3786451129072577</v>
      </c>
      <c r="H15" s="27">
        <f>SUM('[1]Nederland (totaal)'!H69)/'Nederland (totaal)'!H15</f>
        <v>2.0381980788340508</v>
      </c>
      <c r="I15" s="27">
        <f>SUM('[1]Nederland (totaal)'!I69)/'Nederland (totaal)'!I15</f>
        <v>1.5144444444444445</v>
      </c>
      <c r="J15" s="27">
        <f>SUM('[1]Nederland (totaal)'!J69)/'Nederland (totaal)'!J15</f>
        <v>1.0288191632928476</v>
      </c>
      <c r="K15" s="27">
        <f>SUM('[1]Nederland (totaal)'!K69)/'Nederland (totaal)'!K15</f>
        <v>2.2359567901234567</v>
      </c>
      <c r="L15" s="27">
        <f>SUM('[1]Nederland (totaal)'!L69)/'Nederland (totaal)'!L15</f>
        <v>0.7374727851281192</v>
      </c>
      <c r="M15" s="27">
        <f>SUM('[1]Nederland (totaal)'!M69)/'Nederland (totaal)'!M15</f>
        <v>1.4200665489610214</v>
      </c>
      <c r="N15" s="28">
        <f>SUM('[1]Nederland (totaal)'!N69)/'Nederland (totaal)'!N15</f>
        <v>1.3367322875545395</v>
      </c>
      <c r="O15" s="4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s="2" customFormat="1">
      <c r="A16" s="26">
        <v>1963</v>
      </c>
      <c r="B16" s="27">
        <f>SUM('[1]Nederland (totaal)'!B70)/'Nederland (totaal)'!B16</f>
        <v>1.0713010204081632</v>
      </c>
      <c r="C16" s="27">
        <f>SUM('[1]Nederland (totaal)'!C70)/'Nederland (totaal)'!C16</f>
        <v>1.0627941176470588</v>
      </c>
      <c r="D16" s="27">
        <f>SUM('[1]Nederland (totaal)'!D70)/'Nederland (totaal)'!D16</f>
        <v>1.432463768115942</v>
      </c>
      <c r="E16" s="27">
        <f>SUM('[1]Nederland (totaal)'!E70)/'Nederland (totaal)'!E16</f>
        <v>0.66339130434782612</v>
      </c>
      <c r="F16" s="27">
        <f>SUM('[1]Nederland (totaal)'!F70)/'Nederland (totaal)'!F16</f>
        <v>6.4092660550458715</v>
      </c>
      <c r="G16" s="27">
        <f>SUM('[1]Nederland (totaal)'!G70)/'Nederland (totaal)'!G16</f>
        <v>1.5681939144897761</v>
      </c>
      <c r="H16" s="27">
        <f>SUM('[1]Nederland (totaal)'!H70)/'Nederland (totaal)'!H16</f>
        <v>2.1239881780250349</v>
      </c>
      <c r="I16" s="27">
        <f>SUM('[1]Nederland (totaal)'!I70)/'Nederland (totaal)'!I16</f>
        <v>1.6623272727272727</v>
      </c>
      <c r="J16" s="27">
        <f>SUM('[1]Nederland (totaal)'!J70)/'Nederland (totaal)'!J16</f>
        <v>1.1156653992395438</v>
      </c>
      <c r="K16" s="27">
        <f>SUM('[1]Nederland (totaal)'!K70)/'Nederland (totaal)'!K16</f>
        <v>2.4397364895042428</v>
      </c>
      <c r="L16" s="27">
        <f>SUM('[1]Nederland (totaal)'!L70)/'Nederland (totaal)'!L16</f>
        <v>0.82486145146088596</v>
      </c>
      <c r="M16" s="27">
        <f>SUM('[1]Nederland (totaal)'!M70)/'Nederland (totaal)'!M16</f>
        <v>1.4674955197132618</v>
      </c>
      <c r="N16" s="28">
        <f>SUM('[1]Nederland (totaal)'!N70)/'Nederland (totaal)'!N16</f>
        <v>1.467595006055014</v>
      </c>
      <c r="O16" s="4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s="2" customFormat="1">
      <c r="A17" s="26">
        <v>1964</v>
      </c>
      <c r="B17" s="27">
        <f>SUM('[1]Nederland (totaal)'!B71)/'Nederland (totaal)'!B17</f>
        <v>1.2271601208459215</v>
      </c>
      <c r="C17" s="27">
        <f>SUM('[1]Nederland (totaal)'!C71)/'Nederland (totaal)'!C17</f>
        <v>1.1187878787878789</v>
      </c>
      <c r="D17" s="27">
        <f>SUM('[1]Nederland (totaal)'!D71)/'Nederland (totaal)'!D17</f>
        <v>1.4931818181818182</v>
      </c>
      <c r="E17" s="27">
        <f>SUM('[1]Nederland (totaal)'!E71)/'Nederland (totaal)'!E17</f>
        <v>0.70667553191489352</v>
      </c>
      <c r="F17" s="27">
        <f>SUM('[1]Nederland (totaal)'!F71)/'Nederland (totaal)'!F17</f>
        <v>6.5973722627737228</v>
      </c>
      <c r="G17" s="27">
        <f>SUM('[1]Nederland (totaal)'!G71)/'Nederland (totaal)'!G17</f>
        <v>1.6356991481404528</v>
      </c>
      <c r="H17" s="27">
        <f>SUM('[1]Nederland (totaal)'!H71)/'Nederland (totaal)'!H17</f>
        <v>2.1703369122547205</v>
      </c>
      <c r="I17" s="27">
        <f>SUM('[1]Nederland (totaal)'!I71)/'Nederland (totaal)'!I17</f>
        <v>1.8288836846213896</v>
      </c>
      <c r="J17" s="27">
        <f>SUM('[1]Nederland (totaal)'!J71)/'Nederland (totaal)'!J17</f>
        <v>1.2067839836776333</v>
      </c>
      <c r="K17" s="27">
        <f>SUM('[1]Nederland (totaal)'!K71)/'Nederland (totaal)'!K17</f>
        <v>2.6132070365358593</v>
      </c>
      <c r="L17" s="27">
        <f>SUM('[1]Nederland (totaal)'!L71)/'Nederland (totaal)'!L17</f>
        <v>0.98438134810710987</v>
      </c>
      <c r="M17" s="27">
        <f>SUM('[1]Nederland (totaal)'!M71)/'Nederland (totaal)'!M17</f>
        <v>1.5635882146615223</v>
      </c>
      <c r="N17" s="28">
        <f>SUM('[1]Nederland (totaal)'!N71)/'Nederland (totaal)'!N17</f>
        <v>1.5929245614595646</v>
      </c>
      <c r="O17" s="4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s="2" customFormat="1">
      <c r="A18" s="26">
        <v>1965</v>
      </c>
      <c r="B18" s="27">
        <f>SUM('[1]Nederland (totaal)'!B72)/'Nederland (totaal)'!B18</f>
        <v>1.3520723684210525</v>
      </c>
      <c r="C18" s="27">
        <f>SUM('[1]Nederland (totaal)'!C72)/'Nederland (totaal)'!C18</f>
        <v>1.2436224489795917</v>
      </c>
      <c r="D18" s="27">
        <f>SUM('[1]Nederland (totaal)'!D72)/'Nederland (totaal)'!D18</f>
        <v>1.5585454545454545</v>
      </c>
      <c r="E18" s="27">
        <f>SUM('[1]Nederland (totaal)'!E72)/'Nederland (totaal)'!E18</f>
        <v>0.865844930417495</v>
      </c>
      <c r="F18" s="27">
        <f>SUM('[1]Nederland (totaal)'!F72)/'Nederland (totaal)'!F18</f>
        <v>6.376339869281046</v>
      </c>
      <c r="G18" s="27">
        <f>SUM('[1]Nederland (totaal)'!G72)/'Nederland (totaal)'!G18</f>
        <v>1.6767421755307508</v>
      </c>
      <c r="H18" s="27">
        <f>SUM('[1]Nederland (totaal)'!H72)/'Nederland (totaal)'!H18</f>
        <v>2.2083479299363056</v>
      </c>
      <c r="I18" s="27">
        <f>SUM('[1]Nederland (totaal)'!I72)/'Nederland (totaal)'!I18</f>
        <v>2.0062364696086594</v>
      </c>
      <c r="J18" s="27">
        <f>SUM('[1]Nederland (totaal)'!J72)/'Nederland (totaal)'!J18</f>
        <v>1.2865356265356265</v>
      </c>
      <c r="K18" s="27">
        <f>SUM('[1]Nederland (totaal)'!K72)/'Nederland (totaal)'!K18</f>
        <v>2.7792870456663561</v>
      </c>
      <c r="L18" s="27">
        <f>SUM('[1]Nederland (totaal)'!L72)/'Nederland (totaal)'!L18</f>
        <v>1.1213315719947159</v>
      </c>
      <c r="M18" s="27">
        <f>SUM('[1]Nederland (totaal)'!M72)/'Nederland (totaal)'!M18</f>
        <v>1.6207009986293324</v>
      </c>
      <c r="N18" s="28">
        <f>SUM('[1]Nederland (totaal)'!N72)/'Nederland (totaal)'!N18</f>
        <v>1.6906657859055034</v>
      </c>
      <c r="O18" s="4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s="2" customFormat="1">
      <c r="A19" s="26">
        <v>1966</v>
      </c>
      <c r="B19" s="27">
        <f>SUM('[1]Nederland (totaal)'!B73)/'Nederland (totaal)'!B19</f>
        <v>1.6843933054393305</v>
      </c>
      <c r="C19" s="27">
        <f>SUM('[1]Nederland (totaal)'!C73)/'Nederland (totaal)'!C19</f>
        <v>1.3924203821656052</v>
      </c>
      <c r="D19" s="27">
        <f>SUM('[1]Nederland (totaal)'!D73)/'Nederland (totaal)'!D19</f>
        <v>1.9437837837837839</v>
      </c>
      <c r="E19" s="27">
        <f>SUM('[1]Nederland (totaal)'!E73)/'Nederland (totaal)'!E19</f>
        <v>1.134731861198738</v>
      </c>
      <c r="F19" s="27">
        <f>SUM('[1]Nederland (totaal)'!F73)/'Nederland (totaal)'!F19</f>
        <v>7.0280571428571434</v>
      </c>
      <c r="G19" s="27">
        <f>SUM('[1]Nederland (totaal)'!G73)/'Nederland (totaal)'!G19</f>
        <v>1.7327214170692433</v>
      </c>
      <c r="H19" s="27">
        <f>SUM('[1]Nederland (totaal)'!H73)/'Nederland (totaal)'!H19</f>
        <v>2.3354070526774056</v>
      </c>
      <c r="I19" s="27">
        <f>SUM('[1]Nederland (totaal)'!I73)/'Nederland (totaal)'!I19</f>
        <v>2.2623287671232877</v>
      </c>
      <c r="J19" s="27">
        <f>SUM('[1]Nederland (totaal)'!J73)/'Nederland (totaal)'!J19</f>
        <v>1.3677472689695898</v>
      </c>
      <c r="K19" s="27">
        <f>SUM('[1]Nederland (totaal)'!K73)/'Nederland (totaal)'!K19</f>
        <v>3.0356684491978609</v>
      </c>
      <c r="L19" s="27">
        <f>SUM('[1]Nederland (totaal)'!L73)/'Nederland (totaal)'!L19</f>
        <v>1.3517546131434119</v>
      </c>
      <c r="M19" s="27">
        <f>SUM('[1]Nederland (totaal)'!M73)/'Nederland (totaal)'!M19</f>
        <v>1.8295565675934804</v>
      </c>
      <c r="N19" s="28">
        <f>SUM('[1]Nederland (totaal)'!N73)/'Nederland (totaal)'!N19</f>
        <v>1.8616460569295379</v>
      </c>
      <c r="O19" s="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s="2" customFormat="1">
      <c r="A20" s="26">
        <v>1967</v>
      </c>
      <c r="B20" s="27">
        <f>SUM('[1]Nederland (totaal)'!B74)/'Nederland (totaal)'!B20</f>
        <v>1.8508372093023255</v>
      </c>
      <c r="C20" s="27">
        <f>SUM('[1]Nederland (totaal)'!C74)/'Nederland (totaal)'!C20</f>
        <v>1.7188111888111888</v>
      </c>
      <c r="D20" s="27">
        <f>SUM('[1]Nederland (totaal)'!D74)/'Nederland (totaal)'!D20</f>
        <v>2.0358064516129031</v>
      </c>
      <c r="E20" s="27">
        <f>SUM('[1]Nederland (totaal)'!E74)/'Nederland (totaal)'!E20</f>
        <v>1.2628464419475656</v>
      </c>
      <c r="F20" s="27">
        <f>SUM('[1]Nederland (totaal)'!F74)/'Nederland (totaal)'!F20</f>
        <v>7.3421827411167513</v>
      </c>
      <c r="G20" s="27">
        <f>SUM('[1]Nederland (totaal)'!G74)/'Nederland (totaal)'!G20</f>
        <v>1.8117781322861701</v>
      </c>
      <c r="H20" s="27">
        <f>SUM('[1]Nederland (totaal)'!H74)/'Nederland (totaal)'!H20</f>
        <v>2.5071611001964635</v>
      </c>
      <c r="I20" s="27">
        <f>SUM('[1]Nederland (totaal)'!I74)/'Nederland (totaal)'!I20</f>
        <v>2.4255436893203881</v>
      </c>
      <c r="J20" s="27">
        <f>SUM('[1]Nederland (totaal)'!J74)/'Nederland (totaal)'!J20</f>
        <v>1.4268215845290082</v>
      </c>
      <c r="K20" s="27">
        <f>SUM('[1]Nederland (totaal)'!K74)/'Nederland (totaal)'!K20</f>
        <v>3.2347280122013218</v>
      </c>
      <c r="L20" s="27">
        <f>SUM('[1]Nederland (totaal)'!L74)/'Nederland (totaal)'!L20</f>
        <v>1.5649810174639331</v>
      </c>
      <c r="M20" s="27">
        <f>SUM('[1]Nederland (totaal)'!M74)/'Nederland (totaal)'!M20</f>
        <v>1.9243143544506816</v>
      </c>
      <c r="N20" s="28">
        <f>SUM('[1]Nederland (totaal)'!N74)/'Nederland (totaal)'!N20</f>
        <v>1.9950715616531165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s="2" customFormat="1">
      <c r="A21" s="26">
        <v>1968</v>
      </c>
      <c r="B21" s="27">
        <f>SUM('[1]Nederland (totaal)'!B75)/'Nederland (totaal)'!B21</f>
        <v>1.9235</v>
      </c>
      <c r="C21" s="27">
        <f>SUM('[1]Nederland (totaal)'!C75)/'Nederland (totaal)'!C21</f>
        <v>1.988780487804878</v>
      </c>
      <c r="D21" s="27">
        <f>SUM('[1]Nederland (totaal)'!D75)/'Nederland (totaal)'!D21</f>
        <v>1.8599999999999999</v>
      </c>
      <c r="E21" s="27">
        <f>SUM('[1]Nederland (totaal)'!E75)/'Nederland (totaal)'!E21</f>
        <v>1.3398744769874478</v>
      </c>
      <c r="F21" s="27">
        <f>SUM('[1]Nederland (totaal)'!F75)/'Nederland (totaal)'!F21</f>
        <v>7.5727111111111105</v>
      </c>
      <c r="G21" s="27">
        <f>SUM('[1]Nederland (totaal)'!G75)/'Nederland (totaal)'!G21</f>
        <v>1.8490861957226183</v>
      </c>
      <c r="H21" s="27">
        <f>SUM('[1]Nederland (totaal)'!H75)/'Nederland (totaal)'!H21</f>
        <v>2.660724795640327</v>
      </c>
      <c r="I21" s="27">
        <f>SUM('[1]Nederland (totaal)'!I75)/'Nederland (totaal)'!I21</f>
        <v>2.5661293634496918</v>
      </c>
      <c r="J21" s="27">
        <f>SUM('[1]Nederland (totaal)'!J75)/'Nederland (totaal)'!J21</f>
        <v>1.5107960368978477</v>
      </c>
      <c r="K21" s="27">
        <f>SUM('[1]Nederland (totaal)'!K75)/'Nederland (totaal)'!K21</f>
        <v>3.3523814541622761</v>
      </c>
      <c r="L21" s="27">
        <f>SUM('[1]Nederland (totaal)'!L75)/'Nederland (totaal)'!L21</f>
        <v>1.7454061135371179</v>
      </c>
      <c r="M21" s="27">
        <f>SUM('[1]Nederland (totaal)'!M75)/'Nederland (totaal)'!M21</f>
        <v>2.1108800773694392</v>
      </c>
      <c r="N21" s="28">
        <f>SUM('[1]Nederland (totaal)'!N75)/'Nederland (totaal)'!N21</f>
        <v>2.1192411169867333</v>
      </c>
    </row>
    <row r="22" spans="1:30" s="2" customFormat="1">
      <c r="A22" s="26">
        <v>1969</v>
      </c>
      <c r="B22" s="27">
        <f>SUM('[1]Nederland (totaal)'!B76)/'Nederland (totaal)'!B22</f>
        <v>2.0619642857142857</v>
      </c>
      <c r="C22" s="27">
        <f>SUM('[1]Nederland (totaal)'!C76)/'Nederland (totaal)'!C22</f>
        <v>2.1312068965517241</v>
      </c>
      <c r="D22" s="27">
        <f>SUM('[1]Nederland (totaal)'!D76)/'Nederland (totaal)'!D22</f>
        <v>1.8133333333333335</v>
      </c>
      <c r="E22" s="27">
        <f>SUM('[1]Nederland (totaal)'!E76)/'Nederland (totaal)'!E22</f>
        <v>1.4987912087912088</v>
      </c>
      <c r="F22" s="27">
        <f>SUM('[1]Nederland (totaal)'!F76)/'Nederland (totaal)'!F22</f>
        <v>7.8407818930041149</v>
      </c>
      <c r="G22" s="27">
        <f>SUM('[1]Nederland (totaal)'!G76)/'Nederland (totaal)'!G22</f>
        <v>1.8387747368421052</v>
      </c>
      <c r="H22" s="27">
        <f>SUM('[1]Nederland (totaal)'!H76)/'Nederland (totaal)'!H22</f>
        <v>2.720992039191672</v>
      </c>
      <c r="I22" s="27">
        <f>SUM('[1]Nederland (totaal)'!I76)/'Nederland (totaal)'!I22</f>
        <v>2.6683314415437005</v>
      </c>
      <c r="J22" s="27">
        <f>SUM('[1]Nederland (totaal)'!J76)/'Nederland (totaal)'!J22</f>
        <v>1.6934620024125453</v>
      </c>
      <c r="K22" s="27">
        <f>SUM('[1]Nederland (totaal)'!K76)/'Nederland (totaal)'!K22</f>
        <v>3.4320191765369432</v>
      </c>
      <c r="L22" s="27">
        <f>SUM('[1]Nederland (totaal)'!L76)/'Nederland (totaal)'!L22</f>
        <v>1.9324709609292503</v>
      </c>
      <c r="M22" s="27">
        <f>SUM('[1]Nederland (totaal)'!M76)/'Nederland (totaal)'!M22</f>
        <v>2.1075891929338413</v>
      </c>
      <c r="N22" s="28">
        <f>SUM('[1]Nederland (totaal)'!N76)/'Nederland (totaal)'!N22</f>
        <v>2.2021760403790687</v>
      </c>
    </row>
    <row r="23" spans="1:30" s="2" customFormat="1">
      <c r="A23" s="26">
        <v>1970</v>
      </c>
      <c r="B23" s="27">
        <f>SUM('[1]Nederland (totaal)'!B77)/'Nederland (totaal)'!B23</f>
        <v>2.3273722627737228</v>
      </c>
      <c r="C23" s="27">
        <f>SUM('[1]Nederland (totaal)'!C77)/'Nederland (totaal)'!C23</f>
        <v>2.7768539325842694</v>
      </c>
      <c r="D23" s="27">
        <f>SUM('[1]Nederland (totaal)'!D77)/'Nederland (totaal)'!D23</f>
        <v>2.0404545454545455</v>
      </c>
      <c r="E23" s="27">
        <f>SUM('[1]Nederland (totaal)'!E77)/'Nederland (totaal)'!E23</f>
        <v>1.7622556390977444</v>
      </c>
      <c r="F23" s="27">
        <f>SUM('[1]Nederland (totaal)'!F77)/'Nederland (totaal)'!F23</f>
        <v>8.1183534136546189</v>
      </c>
      <c r="G23" s="27">
        <f>SUM('[1]Nederland (totaal)'!G77)/'Nederland (totaal)'!G23</f>
        <v>1.8368426912676952</v>
      </c>
      <c r="H23" s="27">
        <f>SUM('[1]Nederland (totaal)'!H77)/'Nederland (totaal)'!H23</f>
        <v>2.8553150481838401</v>
      </c>
      <c r="I23" s="27">
        <f>SUM('[1]Nederland (totaal)'!I77)/'Nederland (totaal)'!I23</f>
        <v>2.8063790849673205</v>
      </c>
      <c r="J23" s="27">
        <f>SUM('[1]Nederland (totaal)'!J77)/'Nederland (totaal)'!J23</f>
        <v>1.7869586374695863</v>
      </c>
      <c r="K23" s="27">
        <f>SUM('[1]Nederland (totaal)'!K77)/'Nederland (totaal)'!K23</f>
        <v>3.565541855937703</v>
      </c>
      <c r="L23" s="27">
        <f>SUM('[1]Nederland (totaal)'!L77)/'Nederland (totaal)'!L23</f>
        <v>2.1380578778135049</v>
      </c>
      <c r="M23" s="27">
        <f>SUM('[1]Nederland (totaal)'!M77)/'Nederland (totaal)'!M23</f>
        <v>2.1128341194968554</v>
      </c>
      <c r="N23" s="28">
        <f>SUM('[1]Nederland (totaal)'!N77)/'Nederland (totaal)'!N23</f>
        <v>2.2886577783092195</v>
      </c>
      <c r="O23" s="3"/>
    </row>
    <row r="24" spans="1:30" s="2" customFormat="1">
      <c r="A24" s="26">
        <v>1971</v>
      </c>
      <c r="B24" s="27">
        <f>SUM('[1]Nederland (totaal)'!B78)/'Nederland (totaal)'!B24</f>
        <v>3.0191011235955054</v>
      </c>
      <c r="C24" s="27">
        <f>SUM('[1]Nederland (totaal)'!C78)/'Nederland (totaal)'!C24</f>
        <v>3.1001351351351349</v>
      </c>
      <c r="D24" s="27">
        <f>SUM('[1]Nederland (totaal)'!D78)/'Nederland (totaal)'!D24</f>
        <v>0.51300000000000001</v>
      </c>
      <c r="E24" s="27">
        <f>SUM('[1]Nederland (totaal)'!E78)/'Nederland (totaal)'!E24</f>
        <v>2.1151</v>
      </c>
      <c r="F24" s="27">
        <f>SUM('[1]Nederland (totaal)'!F78)/'Nederland (totaal)'!F24</f>
        <v>8.6868674698795196</v>
      </c>
      <c r="G24" s="27">
        <f>SUM('[1]Nederland (totaal)'!G78)/'Nederland (totaal)'!G24</f>
        <v>2.2987226596675416</v>
      </c>
      <c r="H24" s="27">
        <f>SUM('[1]Nederland (totaal)'!H78)/'Nederland (totaal)'!H24</f>
        <v>3.12322695035461</v>
      </c>
      <c r="I24" s="27">
        <f>SUM('[1]Nederland (totaal)'!I78)/'Nederland (totaal)'!I24</f>
        <v>3.2166082802547771</v>
      </c>
      <c r="J24" s="27">
        <f>SUM('[1]Nederland (totaal)'!J78)/'Nederland (totaal)'!J24</f>
        <v>2.1401247537754431</v>
      </c>
      <c r="K24" s="27">
        <f>SUM('[1]Nederland (totaal)'!K78)/'Nederland (totaal)'!K24</f>
        <v>3.9618377088305485</v>
      </c>
      <c r="L24" s="27">
        <f>SUM('[1]Nederland (totaal)'!L78)/'Nederland (totaal)'!L24</f>
        <v>2.585128644939966</v>
      </c>
      <c r="M24" s="27">
        <f>SUM('[1]Nederland (totaal)'!M78)/'Nederland (totaal)'!M24</f>
        <v>2.3636170212765957</v>
      </c>
      <c r="N24" s="28">
        <f>SUM('[1]Nederland (totaal)'!N78)/'Nederland (totaal)'!N24</f>
        <v>2.7250654480675394</v>
      </c>
      <c r="O24" s="3"/>
    </row>
    <row r="25" spans="1:30" s="2" customFormat="1">
      <c r="A25" s="26">
        <v>1972</v>
      </c>
      <c r="B25" s="27">
        <f>SUM('[1]Nederland (totaal)'!B79)/'Nederland (totaal)'!B25</f>
        <v>2.7779518072289155</v>
      </c>
      <c r="C25" s="27">
        <f>SUM('[1]Nederland (totaal)'!C79)/'Nederland (totaal)'!C25</f>
        <v>3.370307692307692</v>
      </c>
      <c r="D25" s="27">
        <f>SUM('[1]Nederland (totaal)'!D79)/'Nederland (totaal)'!D25</f>
        <v>0.32700000000000001</v>
      </c>
      <c r="E25" s="27">
        <f>SUM('[1]Nederland (totaal)'!E79)/'Nederland (totaal)'!E25</f>
        <v>2.3077011494252875</v>
      </c>
      <c r="F25" s="27">
        <f>SUM('[1]Nederland (totaal)'!F79)/'Nederland (totaal)'!F25</f>
        <v>9.1371951219512191</v>
      </c>
      <c r="G25" s="27">
        <f>SUM('[1]Nederland (totaal)'!G79)/'Nederland (totaal)'!G25</f>
        <v>2.3671815399105252</v>
      </c>
      <c r="H25" s="27">
        <f>SUM('[1]Nederland (totaal)'!H79)/'Nederland (totaal)'!H25</f>
        <v>3.1433843212237096</v>
      </c>
      <c r="I25" s="27">
        <f>SUM('[1]Nederland (totaal)'!I79)/'Nederland (totaal)'!I25</f>
        <v>3.2604258943781939</v>
      </c>
      <c r="J25" s="27">
        <f>SUM('[1]Nederland (totaal)'!J79)/'Nederland (totaal)'!J25</f>
        <v>2.25073224852071</v>
      </c>
      <c r="K25" s="27">
        <f>SUM('[1]Nederland (totaal)'!K79)/'Nederland (totaal)'!K25</f>
        <v>4.2076470588235297</v>
      </c>
      <c r="L25" s="27">
        <f>SUM('[1]Nederland (totaal)'!L79)/'Nederland (totaal)'!L25</f>
        <v>2.8152594810379239</v>
      </c>
      <c r="M25" s="27">
        <f>SUM('[1]Nederland (totaal)'!M79)/'Nederland (totaal)'!M25</f>
        <v>2.5451307735114082</v>
      </c>
      <c r="N25" s="28">
        <f>SUM('[1]Nederland (totaal)'!N79)/'Nederland (totaal)'!N25</f>
        <v>2.8650642233259123</v>
      </c>
    </row>
    <row r="26" spans="1:30" s="2" customFormat="1">
      <c r="A26" s="26">
        <v>1973</v>
      </c>
      <c r="B26" s="27">
        <f>SUM('[1]Nederland (totaal)'!B80)/'Nederland (totaal)'!B26</f>
        <v>3.0793939393939396</v>
      </c>
      <c r="C26" s="27">
        <f>SUM('[1]Nederland (totaal)'!C80)/'Nederland (totaal)'!C26</f>
        <v>3.7408928571428572</v>
      </c>
      <c r="D26" s="27">
        <f>SUM('[1]Nederland (totaal)'!D80)/'Nederland (totaal)'!D26</f>
        <v>0.32166666666666666</v>
      </c>
      <c r="E26" s="27">
        <f>SUM('[1]Nederland (totaal)'!E80)/'Nederland (totaal)'!E26</f>
        <v>2.8303030303030305</v>
      </c>
      <c r="F26" s="27">
        <f>SUM('[1]Nederland (totaal)'!F80)/'Nederland (totaal)'!F26</f>
        <v>9.404754098360657</v>
      </c>
      <c r="G26" s="27">
        <f>SUM('[1]Nederland (totaal)'!G80)/'Nederland (totaal)'!G26</f>
        <v>2.4632977059436909</v>
      </c>
      <c r="H26" s="27">
        <f>SUM('[1]Nederland (totaal)'!H80)/'Nederland (totaal)'!H26</f>
        <v>3.3256344086021508</v>
      </c>
      <c r="I26" s="27">
        <f>SUM('[1]Nederland (totaal)'!I80)/'Nederland (totaal)'!I26</f>
        <v>3.3693869731800765</v>
      </c>
      <c r="J26" s="27">
        <f>SUM('[1]Nederland (totaal)'!J80)/'Nederland (totaal)'!J26</f>
        <v>2.3073295910184441</v>
      </c>
      <c r="K26" s="27">
        <f>SUM('[1]Nederland (totaal)'!K80)/'Nederland (totaal)'!K26</f>
        <v>4.3264363636363639</v>
      </c>
      <c r="L26" s="27">
        <f>SUM('[1]Nederland (totaal)'!L80)/'Nederland (totaal)'!L26</f>
        <v>3.1298603026775322</v>
      </c>
      <c r="M26" s="27">
        <f>SUM('[1]Nederland (totaal)'!M80)/'Nederland (totaal)'!M26</f>
        <v>2.6164369230769231</v>
      </c>
      <c r="N26" s="28">
        <f>SUM('[1]Nederland (totaal)'!N80)/'Nederland (totaal)'!N26</f>
        <v>3.0097253007483187</v>
      </c>
      <c r="O26" s="3"/>
    </row>
    <row r="27" spans="1:30" s="2" customFormat="1">
      <c r="A27" s="26">
        <v>1974</v>
      </c>
      <c r="B27" s="27">
        <f>SUM('[1]Nederland (totaal)'!B81)/'Nederland (totaal)'!B27</f>
        <v>3.4878181818181822</v>
      </c>
      <c r="C27" s="27">
        <f>SUM('[1]Nederland (totaal)'!C81)/'Nederland (totaal)'!C27</f>
        <v>3.8959615384615387</v>
      </c>
      <c r="D27" s="27">
        <f>SUM('[1]Nederland (totaal)'!D81)/'Nederland (totaal)'!D27</f>
        <v>0.312</v>
      </c>
      <c r="E27" s="27">
        <f>SUM('[1]Nederland (totaal)'!E81)/'Nederland (totaal)'!E27</f>
        <v>2.7870588235294118</v>
      </c>
      <c r="F27" s="27">
        <f>SUM('[1]Nederland (totaal)'!F81)/'Nederland (totaal)'!F27</f>
        <v>9.5828395061728404</v>
      </c>
      <c r="G27" s="27">
        <f>SUM('[1]Nederland (totaal)'!G81)/'Nederland (totaal)'!G27</f>
        <v>2.5347971876690103</v>
      </c>
      <c r="H27" s="27">
        <f>SUM('[1]Nederland (totaal)'!H81)/'Nederland (totaal)'!H27</f>
        <v>3.4682138794084185</v>
      </c>
      <c r="I27" s="27">
        <f>SUM('[1]Nederland (totaal)'!I81)/'Nederland (totaal)'!I27</f>
        <v>3.4793426294820717</v>
      </c>
      <c r="J27" s="27">
        <f>SUM('[1]Nederland (totaal)'!J81)/'Nederland (totaal)'!J27</f>
        <v>2.4442096069868993</v>
      </c>
      <c r="K27" s="27">
        <f>SUM('[1]Nederland (totaal)'!K81)/'Nederland (totaal)'!K27</f>
        <v>4.5784099616858231</v>
      </c>
      <c r="L27" s="27">
        <f>SUM('[1]Nederland (totaal)'!L81)/'Nederland (totaal)'!L27</f>
        <v>3.5060927152317878</v>
      </c>
      <c r="M27" s="27">
        <f>SUM('[1]Nederland (totaal)'!M81)/'Nederland (totaal)'!M27</f>
        <v>2.797911941294196</v>
      </c>
      <c r="N27" s="28">
        <f>SUM('[1]Nederland (totaal)'!N81)/'Nederland (totaal)'!N27</f>
        <v>3.1676872800402212</v>
      </c>
      <c r="O27" s="4"/>
    </row>
    <row r="28" spans="1:30" s="2" customFormat="1">
      <c r="A28" s="26">
        <v>1975</v>
      </c>
      <c r="B28" s="27">
        <f>SUM('[1]Nederland (totaal)'!B82)/'Nederland (totaal)'!B28</f>
        <v>3.6031249999999999</v>
      </c>
      <c r="C28" s="27">
        <f>SUM('[1]Nederland (totaal)'!C82)/'Nederland (totaal)'!C28</f>
        <v>3.7419230769230771</v>
      </c>
      <c r="D28" s="27">
        <f>SUM('[1]Nederland (totaal)'!D82)/'Nederland (totaal)'!D28</f>
        <v>0.23857142857142857</v>
      </c>
      <c r="E28" s="27">
        <f>SUM('[1]Nederland (totaal)'!E82)/'Nederland (totaal)'!E28</f>
        <v>3.1184210526315788</v>
      </c>
      <c r="F28" s="27">
        <f>SUM('[1]Nederland (totaal)'!F82)/'Nederland (totaal)'!F28</f>
        <v>9.7981250000000006</v>
      </c>
      <c r="G28" s="27">
        <f>SUM('[1]Nederland (totaal)'!G82)/'Nederland (totaal)'!G28</f>
        <v>2.302391426959955</v>
      </c>
      <c r="H28" s="27">
        <f>SUM('[1]Nederland (totaal)'!H82)/'Nederland (totaal)'!H28</f>
        <v>3.3310344827586209</v>
      </c>
      <c r="I28" s="27">
        <f>SUM('[1]Nederland (totaal)'!I82)/'Nederland (totaal)'!I28</f>
        <v>3.2750614754098359</v>
      </c>
      <c r="J28" s="27">
        <f>SUM('[1]Nederland (totaal)'!J82)/'Nederland (totaal)'!J28</f>
        <v>2.4518951241950324</v>
      </c>
      <c r="K28" s="27">
        <f>SUM('[1]Nederland (totaal)'!K82)/'Nederland (totaal)'!K28</f>
        <v>4.5540485436893201</v>
      </c>
      <c r="L28" s="27">
        <f>SUM('[1]Nederland (totaal)'!L82)/'Nederland (totaal)'!L28</f>
        <v>3.52796633941094</v>
      </c>
      <c r="M28" s="27">
        <f>SUM('[1]Nederland (totaal)'!M82)/'Nederland (totaal)'!M28</f>
        <v>2.516920799407846</v>
      </c>
      <c r="N28" s="28">
        <f>SUM('[1]Nederland (totaal)'!N82)/'Nederland (totaal)'!N28</f>
        <v>3.0383275371482767</v>
      </c>
      <c r="O28" s="4"/>
    </row>
    <row r="29" spans="1:30" s="2" customFormat="1">
      <c r="A29" s="26">
        <v>1976</v>
      </c>
      <c r="B29" s="27">
        <f>SUM('[1]Nederland (totaal)'!B83)/'Nederland (totaal)'!B29</f>
        <v>3.9017021276595742</v>
      </c>
      <c r="C29" s="27">
        <f>SUM('[1]Nederland (totaal)'!C83)/'Nederland (totaal)'!C29</f>
        <v>4.3251111111111111</v>
      </c>
      <c r="D29" s="27">
        <f>SUM('[1]Nederland (totaal)'!D83)/'Nederland (totaal)'!D29</f>
        <v>0.25600000000000001</v>
      </c>
      <c r="E29" s="27">
        <f>SUM('[1]Nederland (totaal)'!E83)/'Nederland (totaal)'!E29</f>
        <v>3.404150943396226</v>
      </c>
      <c r="F29" s="27">
        <f>SUM('[1]Nederland (totaal)'!F83)/'Nederland (totaal)'!F29</f>
        <v>10.128412017167383</v>
      </c>
      <c r="G29" s="27">
        <f>SUM('[1]Nederland (totaal)'!G83)/'Nederland (totaal)'!G29</f>
        <v>2.6855189798339265</v>
      </c>
      <c r="H29" s="27">
        <f>SUM('[1]Nederland (totaal)'!H83)/'Nederland (totaal)'!H29</f>
        <v>3.6335049019607846</v>
      </c>
      <c r="I29" s="27">
        <f>SUM('[1]Nederland (totaal)'!I83)/'Nederland (totaal)'!I29</f>
        <v>3.4733620689655176</v>
      </c>
      <c r="J29" s="27">
        <f>SUM('[1]Nederland (totaal)'!J83)/'Nederland (totaal)'!J29</f>
        <v>2.7290408163265307</v>
      </c>
      <c r="K29" s="27">
        <f>SUM('[1]Nederland (totaal)'!K83)/'Nederland (totaal)'!K29</f>
        <v>4.8201008064516131</v>
      </c>
      <c r="L29" s="27">
        <f>SUM('[1]Nederland (totaal)'!L83)/'Nederland (totaal)'!L29</f>
        <v>4.1599682034976153</v>
      </c>
      <c r="M29" s="27">
        <f>SUM('[1]Nederland (totaal)'!M83)/'Nederland (totaal)'!M29</f>
        <v>3.0604451772464962</v>
      </c>
      <c r="N29" s="28">
        <f>SUM('[1]Nederland (totaal)'!N83)/'Nederland (totaal)'!N29</f>
        <v>3.4282653407164654</v>
      </c>
      <c r="O29" s="4"/>
      <c r="AD29" s="1"/>
    </row>
    <row r="30" spans="1:30" s="2" customFormat="1">
      <c r="A30" s="26">
        <v>1977</v>
      </c>
      <c r="B30" s="27">
        <f>SUM('[1]Nederland (totaal)'!B84)/'Nederland (totaal)'!B30</f>
        <v>4.0575609756097561</v>
      </c>
      <c r="C30" s="27">
        <f>SUM('[1]Nederland (totaal)'!C84)/'Nederland (totaal)'!C30</f>
        <v>3.971304347826087</v>
      </c>
      <c r="D30" s="27">
        <f>SUM('[1]Nederland (totaal)'!D84)/'Nederland (totaal)'!D30</f>
        <v>0.24</v>
      </c>
      <c r="E30" s="27">
        <f>SUM('[1]Nederland (totaal)'!E84)/'Nederland (totaal)'!E30</f>
        <v>3.0216000000000003</v>
      </c>
      <c r="F30" s="27">
        <f>SUM('[1]Nederland (totaal)'!F84)/'Nederland (totaal)'!F30</f>
        <v>10.112695652173914</v>
      </c>
      <c r="G30" s="27">
        <f>SUM('[1]Nederland (totaal)'!G84)/'Nederland (totaal)'!G30</f>
        <v>2.6709526813880125</v>
      </c>
      <c r="H30" s="27">
        <f>SUM('[1]Nederland (totaal)'!H84)/'Nederland (totaal)'!H30</f>
        <v>3.6151895424836602</v>
      </c>
      <c r="I30" s="27">
        <f>SUM('[1]Nederland (totaal)'!I84)/'Nederland (totaal)'!I30</f>
        <v>3.4117078651685393</v>
      </c>
      <c r="J30" s="27">
        <f>SUM('[1]Nederland (totaal)'!J84)/'Nederland (totaal)'!J30</f>
        <v>2.7712971175166299</v>
      </c>
      <c r="K30" s="27">
        <f>SUM('[1]Nederland (totaal)'!K84)/'Nederland (totaal)'!K30</f>
        <v>4.8834401709401707</v>
      </c>
      <c r="L30" s="27">
        <f>SUM('[1]Nederland (totaal)'!L84)/'Nederland (totaal)'!L30</f>
        <v>4.2225673249551168</v>
      </c>
      <c r="M30" s="27">
        <f>SUM('[1]Nederland (totaal)'!M84)/'Nederland (totaal)'!M30</f>
        <v>2.9467682926829268</v>
      </c>
      <c r="N30" s="28">
        <f>SUM('[1]Nederland (totaal)'!N84)/'Nederland (totaal)'!N30</f>
        <v>3.4213717454194787</v>
      </c>
      <c r="O30" s="4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s="2" customFormat="1">
      <c r="A31" s="26">
        <v>1978</v>
      </c>
      <c r="B31" s="27">
        <f>SUM('[1]Nederland (totaal)'!B85)/'Nederland (totaal)'!B31</f>
        <v>4.5599999999999996</v>
      </c>
      <c r="C31" s="27">
        <f>SUM('[1]Nederland (totaal)'!C85)/'Nederland (totaal)'!C31</f>
        <v>4.5228947368421055</v>
      </c>
      <c r="D31" s="27">
        <f>SUM('[1]Nederland (totaal)'!D85)/'Nederland (totaal)'!D31</f>
        <v>0.24</v>
      </c>
      <c r="E31" s="27">
        <f>SUM('[1]Nederland (totaal)'!E85)/'Nederland (totaal)'!E31</f>
        <v>3.6592500000000001</v>
      </c>
      <c r="F31" s="27">
        <f>SUM('[1]Nederland (totaal)'!F85)/'Nederland (totaal)'!F31</f>
        <v>10.191052631578946</v>
      </c>
      <c r="G31" s="27">
        <f>SUM('[1]Nederland (totaal)'!G85)/'Nederland (totaal)'!G31</f>
        <v>2.7245023071852339</v>
      </c>
      <c r="H31" s="27">
        <f>SUM('[1]Nederland (totaal)'!H85)/'Nederland (totaal)'!H31</f>
        <v>3.6629795918367347</v>
      </c>
      <c r="I31" s="27">
        <f>SUM('[1]Nederland (totaal)'!I85)/'Nederland (totaal)'!I31</f>
        <v>3.4321830985915489</v>
      </c>
      <c r="J31" s="27">
        <f>SUM('[1]Nederland (totaal)'!J85)/'Nederland (totaal)'!J31</f>
        <v>2.7622837370242217</v>
      </c>
      <c r="K31" s="27">
        <f>SUM('[1]Nederland (totaal)'!K85)/'Nederland (totaal)'!K31</f>
        <v>5.070825082508251</v>
      </c>
      <c r="L31" s="27">
        <f>SUM('[1]Nederland (totaal)'!L85)/'Nederland (totaal)'!L31</f>
        <v>4.4339805825242715</v>
      </c>
      <c r="M31" s="27">
        <f>SUM('[1]Nederland (totaal)'!M85)/'Nederland (totaal)'!M31</f>
        <v>3.0202522522522521</v>
      </c>
      <c r="N31" s="28">
        <f>SUM('[1]Nederland (totaal)'!N85)/'Nederland (totaal)'!N31</f>
        <v>3.5083606144547974</v>
      </c>
      <c r="O31" s="4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s="2" customFormat="1">
      <c r="A32" s="26">
        <v>1979</v>
      </c>
      <c r="B32" s="27">
        <f>SUM('[1]Nederland (totaal)'!B86)/'Nederland (totaal)'!B32</f>
        <v>4.6782352941176475</v>
      </c>
      <c r="C32" s="27">
        <f>SUM('[1]Nederland (totaal)'!C86)/'Nederland (totaal)'!C32</f>
        <v>4.4685294117647061</v>
      </c>
      <c r="D32" s="27">
        <f>SUM('[1]Nederland (totaal)'!D86)/'Nederland (totaal)'!D32</f>
        <v>0.24249999999999999</v>
      </c>
      <c r="E32" s="27">
        <f>SUM('[1]Nederland (totaal)'!E86)/'Nederland (totaal)'!E32</f>
        <v>3.8611428571428568</v>
      </c>
      <c r="F32" s="27">
        <f>SUM('[1]Nederland (totaal)'!F86)/'Nederland (totaal)'!F32</f>
        <v>10.390357142857143</v>
      </c>
      <c r="G32" s="27">
        <f>SUM('[1]Nederland (totaal)'!G86)/'Nederland (totaal)'!G32</f>
        <v>2.7753111739745404</v>
      </c>
      <c r="H32" s="27">
        <f>SUM('[1]Nederland (totaal)'!H86)/'Nederland (totaal)'!H32</f>
        <v>3.6731541725601131</v>
      </c>
      <c r="I32" s="27">
        <f>SUM('[1]Nederland (totaal)'!I86)/'Nederland (totaal)'!I32</f>
        <v>3.4986666666666668</v>
      </c>
      <c r="J32" s="27">
        <f>SUM('[1]Nederland (totaal)'!J86)/'Nederland (totaal)'!J32</f>
        <v>2.8642658227848101</v>
      </c>
      <c r="K32" s="27">
        <f>SUM('[1]Nederland (totaal)'!K86)/'Nederland (totaal)'!K32</f>
        <v>5.2699089874857794</v>
      </c>
      <c r="L32" s="27">
        <f>SUM('[1]Nederland (totaal)'!L86)/'Nederland (totaal)'!L32</f>
        <v>4.5643333333333338</v>
      </c>
      <c r="M32" s="27">
        <f>SUM('[1]Nederland (totaal)'!M86)/'Nederland (totaal)'!M32</f>
        <v>3.0185302325581396</v>
      </c>
      <c r="N32" s="28">
        <f>SUM('[1]Nederland (totaal)'!N86)/'Nederland (totaal)'!N32</f>
        <v>3.5981080720480318</v>
      </c>
      <c r="O32" s="4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s="2" customFormat="1">
      <c r="A33" s="26">
        <v>1980</v>
      </c>
      <c r="B33" s="27">
        <f>SUM('[1]Nederland (totaal)'!B87)/'Nederland (totaal)'!B33</f>
        <v>4.4746874999999999</v>
      </c>
      <c r="C33" s="27">
        <f>SUM('[1]Nederland (totaal)'!C87)/'Nederland (totaal)'!C33</f>
        <v>4.2153333333333327</v>
      </c>
      <c r="D33" s="27">
        <f>SUM('[1]Nederland (totaal)'!D87)/'Nederland (totaal)'!D33</f>
        <v>0.33857142857142858</v>
      </c>
      <c r="E33" s="27">
        <f>SUM('[1]Nederland (totaal)'!E87)/'Nederland (totaal)'!E33</f>
        <v>3.6502941176470589</v>
      </c>
      <c r="F33" s="27">
        <f>SUM('[1]Nederland (totaal)'!F87)/'Nederland (totaal)'!F33</f>
        <v>10.109908256880734</v>
      </c>
      <c r="G33" s="27">
        <f>SUM('[1]Nederland (totaal)'!G87)/'Nederland (totaal)'!G33</f>
        <v>2.72791730474732</v>
      </c>
      <c r="H33" s="27">
        <f>SUM('[1]Nederland (totaal)'!H87)/'Nederland (totaal)'!H33</f>
        <v>3.6401550387596902</v>
      </c>
      <c r="I33" s="27">
        <f>SUM('[1]Nederland (totaal)'!I87)/'Nederland (totaal)'!I33</f>
        <v>3.5718867924528306</v>
      </c>
      <c r="J33" s="27">
        <f>SUM('[1]Nederland (totaal)'!J87)/'Nederland (totaal)'!J33</f>
        <v>2.8578461538461539</v>
      </c>
      <c r="K33" s="27">
        <f>SUM('[1]Nederland (totaal)'!K87)/'Nederland (totaal)'!K33</f>
        <v>5.2978493317132447</v>
      </c>
      <c r="L33" s="27">
        <f>SUM('[1]Nederland (totaal)'!L87)/'Nederland (totaal)'!L33</f>
        <v>4.4051357466063346</v>
      </c>
      <c r="M33" s="27">
        <f>SUM('[1]Nederland (totaal)'!M87)/'Nederland (totaal)'!M33</f>
        <v>2.8858840579710145</v>
      </c>
      <c r="N33" s="28">
        <f>SUM('[1]Nederland (totaal)'!N87)/'Nederland (totaal)'!N33</f>
        <v>3.5519715680643307</v>
      </c>
      <c r="O33" s="4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s="2" customFormat="1">
      <c r="A34" s="26">
        <v>1981</v>
      </c>
      <c r="B34" s="27">
        <f>SUM('[1]Nederland (totaal)'!B88)/'Nederland (totaal)'!B34</f>
        <v>4.1403448275862065</v>
      </c>
      <c r="C34" s="27">
        <f>SUM('[1]Nederland (totaal)'!C88)/'Nederland (totaal)'!C34</f>
        <v>3.9010344827586207</v>
      </c>
      <c r="D34" s="27">
        <f>SUM('[1]Nederland (totaal)'!D88)/'Nederland (totaal)'!D34</f>
        <v>0.38</v>
      </c>
      <c r="E34" s="27">
        <f>SUM('[1]Nederland (totaal)'!E88)/'Nederland (totaal)'!E34</f>
        <v>3.4631249999999998</v>
      </c>
      <c r="F34" s="27">
        <f>SUM('[1]Nederland (totaal)'!F88)/'Nederland (totaal)'!F34</f>
        <v>9.8408294930875577</v>
      </c>
      <c r="G34" s="27">
        <f>SUM('[1]Nederland (totaal)'!G88)/'Nederland (totaal)'!G34</f>
        <v>2.7390453460620523</v>
      </c>
      <c r="H34" s="27">
        <f>SUM('[1]Nederland (totaal)'!H88)/'Nederland (totaal)'!H34</f>
        <v>3.626400651465798</v>
      </c>
      <c r="I34" s="27">
        <f>SUM('[1]Nederland (totaal)'!I88)/'Nederland (totaal)'!I34</f>
        <v>3.5302513966480444</v>
      </c>
      <c r="J34" s="27">
        <f>SUM('[1]Nederland (totaal)'!J88)/'Nederland (totaal)'!J34</f>
        <v>2.8832011747430251</v>
      </c>
      <c r="K34" s="27">
        <f>SUM('[1]Nederland (totaal)'!K88)/'Nederland (totaal)'!K34</f>
        <v>5.33191381495564</v>
      </c>
      <c r="L34" s="27">
        <f>SUM('[1]Nederland (totaal)'!L88)/'Nederland (totaal)'!L34</f>
        <v>4.3268779342723001</v>
      </c>
      <c r="M34" s="27">
        <f>SUM('[1]Nederland (totaal)'!M88)/'Nederland (totaal)'!M34</f>
        <v>2.8929019211324571</v>
      </c>
      <c r="N34" s="28">
        <f>SUM('[1]Nederland (totaal)'!N88)/'Nederland (totaal)'!N34</f>
        <v>3.5511671405057617</v>
      </c>
      <c r="O34" s="4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s="2" customFormat="1">
      <c r="A35" s="26">
        <v>1982</v>
      </c>
      <c r="B35" s="27">
        <f>SUM('[1]Nederland (totaal)'!B89)/'Nederland (totaal)'!B35</f>
        <v>4.2311538461538465</v>
      </c>
      <c r="C35" s="27">
        <f>SUM('[1]Nederland (totaal)'!C89)/'Nederland (totaal)'!C35</f>
        <v>3.6885714285714286</v>
      </c>
      <c r="D35" s="27">
        <f>SUM('[1]Nederland (totaal)'!D89)/'Nederland (totaal)'!D35</f>
        <v>0.38200000000000001</v>
      </c>
      <c r="E35" s="27">
        <f>SUM('[1]Nederland (totaal)'!E89)/'Nederland (totaal)'!E35</f>
        <v>3.3255882352941173</v>
      </c>
      <c r="F35" s="27">
        <f>SUM('[1]Nederland (totaal)'!F89)/'Nederland (totaal)'!F35</f>
        <v>9.8987323943661956</v>
      </c>
      <c r="G35" s="27">
        <f>SUM('[1]Nederland (totaal)'!G89)/'Nederland (totaal)'!G35</f>
        <v>2.8085619560712809</v>
      </c>
      <c r="H35" s="27">
        <f>SUM('[1]Nederland (totaal)'!H89)/'Nederland (totaal)'!H35</f>
        <v>3.6660539629005058</v>
      </c>
      <c r="I35" s="27">
        <f>SUM('[1]Nederland (totaal)'!I89)/'Nederland (totaal)'!I35</f>
        <v>3.5588418079096042</v>
      </c>
      <c r="J35" s="27">
        <f>SUM('[1]Nederland (totaal)'!J89)/'Nederland (totaal)'!J35</f>
        <v>2.9543251533742332</v>
      </c>
      <c r="K35" s="27">
        <f>SUM('[1]Nederland (totaal)'!K89)/'Nederland (totaal)'!K35</f>
        <v>5.4103800786369591</v>
      </c>
      <c r="L35" s="27">
        <f>SUM('[1]Nederland (totaal)'!L89)/'Nederland (totaal)'!L35</f>
        <v>4.3877619047619048</v>
      </c>
      <c r="M35" s="27">
        <f>SUM('[1]Nederland (totaal)'!M89)/'Nederland (totaal)'!M35</f>
        <v>2.9339978902953585</v>
      </c>
      <c r="N35" s="28">
        <f>SUM('[1]Nederland (totaal)'!N89)/'Nederland (totaal)'!N35</f>
        <v>3.6170243448596682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s="2" customFormat="1">
      <c r="A36" s="26">
        <v>1983</v>
      </c>
      <c r="B36" s="27">
        <f>SUM('[1]Nederland (totaal)'!B90)/'Nederland (totaal)'!B36</f>
        <v>3.7885714285714287</v>
      </c>
      <c r="C36" s="27">
        <f>SUM('[1]Nederland (totaal)'!C90)/'Nederland (totaal)'!C36</f>
        <v>3.7134615384615381</v>
      </c>
      <c r="D36" s="27">
        <f>SUM('[1]Nederland (totaal)'!D90)/'Nederland (totaal)'!D36</f>
        <v>0.34250000000000003</v>
      </c>
      <c r="E36" s="27">
        <f>SUM('[1]Nederland (totaal)'!E90)/'Nederland (totaal)'!E36</f>
        <v>3.4815624999999999</v>
      </c>
      <c r="F36" s="27">
        <f>SUM('[1]Nederland (totaal)'!F90)/'Nederland (totaal)'!F36</f>
        <v>10.104903846153848</v>
      </c>
      <c r="G36" s="27">
        <f>SUM('[1]Nederland (totaal)'!G90)/'Nederland (totaal)'!G36</f>
        <v>2.7764096185737976</v>
      </c>
      <c r="H36" s="27">
        <f>SUM('[1]Nederland (totaal)'!H90)/'Nederland (totaal)'!H36</f>
        <v>3.8098251748251744</v>
      </c>
      <c r="I36" s="27">
        <f>SUM('[1]Nederland (totaal)'!I90)/'Nederland (totaal)'!I36</f>
        <v>3.5981818181818181</v>
      </c>
      <c r="J36" s="27">
        <f>SUM('[1]Nederland (totaal)'!J90)/'Nederland (totaal)'!J36</f>
        <v>2.921625386996904</v>
      </c>
      <c r="K36" s="27">
        <f>SUM('[1]Nederland (totaal)'!K90)/'Nederland (totaal)'!K36</f>
        <v>5.5777350993377475</v>
      </c>
      <c r="L36" s="27">
        <f>SUM('[1]Nederland (totaal)'!L90)/'Nederland (totaal)'!L36</f>
        <v>4.4825062034739451</v>
      </c>
      <c r="M36" s="27">
        <f>SUM('[1]Nederland (totaal)'!M90)/'Nederland (totaal)'!M36</f>
        <v>2.9268231441048034</v>
      </c>
      <c r="N36" s="28">
        <f>SUM('[1]Nederland (totaal)'!N90)/'Nederland (totaal)'!N36</f>
        <v>3.640619691726958</v>
      </c>
      <c r="O36" s="4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s="2" customFormat="1">
      <c r="A37" s="29">
        <v>1984</v>
      </c>
      <c r="B37" s="27">
        <f>SUM('[1]Nederland (totaal)'!B91)/'Nederland (totaal)'!B37</f>
        <v>3.7383333333333337</v>
      </c>
      <c r="C37" s="27">
        <f>SUM('[1]Nederland (totaal)'!C91)/'Nederland (totaal)'!C37</f>
        <v>3.476666666666667</v>
      </c>
      <c r="D37" s="27">
        <f>SUM('[1]Nederland (totaal)'!D91)/'Nederland (totaal)'!D37</f>
        <v>0.4</v>
      </c>
      <c r="E37" s="27">
        <f>SUM('[1]Nederland (totaal)'!E91)/'Nederland (totaal)'!E37</f>
        <v>3.383666666666667</v>
      </c>
      <c r="F37" s="27">
        <f>SUM('[1]Nederland (totaal)'!F91)/'Nederland (totaal)'!F37</f>
        <v>10.285721153846152</v>
      </c>
      <c r="G37" s="27">
        <f>SUM('[1]Nederland (totaal)'!G91)/'Nederland (totaal)'!G37</f>
        <v>2.8515501905972047</v>
      </c>
      <c r="H37" s="27">
        <f>SUM('[1]Nederland (totaal)'!H91)/'Nederland (totaal)'!H37</f>
        <v>3.8425971731448763</v>
      </c>
      <c r="I37" s="27">
        <f>SUM('[1]Nederland (totaal)'!I91)/'Nederland (totaal)'!I37</f>
        <v>3.6779941002949852</v>
      </c>
      <c r="J37" s="27">
        <f>SUM('[1]Nederland (totaal)'!J91)/'Nederland (totaal)'!J37</f>
        <v>3.0443698854337149</v>
      </c>
      <c r="K37" s="27">
        <f>SUM('[1]Nederland (totaal)'!K91)/'Nederland (totaal)'!K37</f>
        <v>5.6743994601889334</v>
      </c>
      <c r="L37" s="27">
        <f>SUM('[1]Nederland (totaal)'!L91)/'Nederland (totaal)'!L37</f>
        <v>4.6010824742268044</v>
      </c>
      <c r="M37" s="27">
        <f>SUM('[1]Nederland (totaal)'!M91)/'Nederland (totaal)'!M37</f>
        <v>3.0573058823529413</v>
      </c>
      <c r="N37" s="28">
        <f>SUM('[1]Nederland (totaal)'!N91)/'Nederland (totaal)'!N37</f>
        <v>3.744637751786875</v>
      </c>
      <c r="O37" s="4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s="2" customFormat="1">
      <c r="A38" s="29">
        <v>1985</v>
      </c>
      <c r="B38" s="27">
        <f>SUM('[1]Nederland (totaal)'!B92)/'Nederland (totaal)'!B38</f>
        <v>3.6253333333333333</v>
      </c>
      <c r="C38" s="27">
        <f>SUM('[1]Nederland (totaal)'!C92)/'Nederland (totaal)'!C38</f>
        <v>3.4296296296296296</v>
      </c>
      <c r="D38" s="27">
        <f>SUM('[1]Nederland (totaal)'!D92)/'Nederland (totaal)'!D38</f>
        <v>0.63666666666666671</v>
      </c>
      <c r="E38" s="27">
        <f>SUM('[1]Nederland (totaal)'!E92)/'Nederland (totaal)'!E38</f>
        <v>3.1403124999999998</v>
      </c>
      <c r="F38" s="27">
        <f>SUM('[1]Nederland (totaal)'!F92)/'Nederland (totaal)'!F38</f>
        <v>10.459145728643216</v>
      </c>
      <c r="G38" s="27">
        <f>SUM('[1]Nederland (totaal)'!G92)/'Nederland (totaal)'!G38</f>
        <v>2.914029655473179</v>
      </c>
      <c r="H38" s="27">
        <f>SUM('[1]Nederland (totaal)'!H92)/'Nederland (totaal)'!H38</f>
        <v>3.9163082437275989</v>
      </c>
      <c r="I38" s="27">
        <f>SUM('[1]Nederland (totaal)'!I92)/'Nederland (totaal)'!I38</f>
        <v>3.8114242424242422</v>
      </c>
      <c r="J38" s="27">
        <f>SUM('[1]Nederland (totaal)'!J92)/'Nederland (totaal)'!J38</f>
        <v>3.1201018675721564</v>
      </c>
      <c r="K38" s="27">
        <f>SUM('[1]Nederland (totaal)'!K92)/'Nederland (totaal)'!K38</f>
        <v>5.7878314917127076</v>
      </c>
      <c r="L38" s="27">
        <f>SUM('[1]Nederland (totaal)'!L92)/'Nederland (totaal)'!L38</f>
        <v>4.6729599999999998</v>
      </c>
      <c r="M38" s="27">
        <f>SUM('[1]Nederland (totaal)'!M92)/'Nederland (totaal)'!M38</f>
        <v>3.1583903675538654</v>
      </c>
      <c r="N38" s="28">
        <f>SUM('[1]Nederland (totaal)'!N92)/'Nederland (totaal)'!N38</f>
        <v>3.8264231738035268</v>
      </c>
      <c r="O38" s="4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s="2" customFormat="1">
      <c r="A39" s="29">
        <v>1986</v>
      </c>
      <c r="B39" s="27">
        <f>SUM('[1]Nederland (totaal)'!B93)/'Nederland (totaal)'!B39</f>
        <v>3.9461538461538459</v>
      </c>
      <c r="C39" s="27">
        <f>SUM('[1]Nederland (totaal)'!C93)/'Nederland (totaal)'!C39</f>
        <v>4.2368181818181814</v>
      </c>
      <c r="D39" s="27">
        <f>SUM('[1]Nederland (totaal)'!D93)/'Nederland (totaal)'!D39</f>
        <v>0.36636363636363639</v>
      </c>
      <c r="E39" s="27">
        <f>SUM('[1]Nederland (totaal)'!E93)/'Nederland (totaal)'!E39</f>
        <v>2.9641379310344824</v>
      </c>
      <c r="F39" s="27">
        <f>SUM('[1]Nederland (totaal)'!F93)/'Nederland (totaal)'!F39</f>
        <v>10.613010204081633</v>
      </c>
      <c r="G39" s="27">
        <f>SUM('[1]Nederland (totaal)'!G93)/'Nederland (totaal)'!G39</f>
        <v>2.9025229779411768</v>
      </c>
      <c r="H39" s="27">
        <f>SUM('[1]Nederland (totaal)'!H93)/'Nederland (totaal)'!H39</f>
        <v>3.9627071823204418</v>
      </c>
      <c r="I39" s="27">
        <f>SUM('[1]Nederland (totaal)'!I93)/'Nederland (totaal)'!I39</f>
        <v>3.8025867507886439</v>
      </c>
      <c r="J39" s="27">
        <f>SUM('[1]Nederland (totaal)'!J93)/'Nederland (totaal)'!J39</f>
        <v>3.1988224299065418</v>
      </c>
      <c r="K39" s="27">
        <f>SUM('[1]Nederland (totaal)'!K93)/'Nederland (totaal)'!K39</f>
        <v>5.6874468085106384</v>
      </c>
      <c r="L39" s="27">
        <f>SUM('[1]Nederland (totaal)'!L93)/'Nederland (totaal)'!L39</f>
        <v>4.6172093023255814</v>
      </c>
      <c r="M39" s="27">
        <f>SUM('[1]Nederland (totaal)'!M93)/'Nederland (totaal)'!M39</f>
        <v>3.3833333333333329</v>
      </c>
      <c r="N39" s="28">
        <f>SUM('[1]Nederland (totaal)'!N93)/'Nederland (totaal)'!N39</f>
        <v>3.8766195418754479</v>
      </c>
      <c r="O39" s="4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s="2" customFormat="1">
      <c r="A40" s="29">
        <v>1987</v>
      </c>
      <c r="B40" s="27">
        <f>SUM('[1]Nederland (totaal)'!B94)/'Nederland (totaal)'!B40</f>
        <v>4.2529166666666667</v>
      </c>
      <c r="C40" s="27">
        <f>SUM('[1]Nederland (totaal)'!C94)/'Nederland (totaal)'!C40</f>
        <v>3.9654545454545453</v>
      </c>
      <c r="D40" s="27">
        <f>SUM('[1]Nederland (totaal)'!D94)/'Nederland (totaal)'!D40</f>
        <v>0.61444444444444446</v>
      </c>
      <c r="E40" s="27">
        <f>SUM('[1]Nederland (totaal)'!E94)/'Nederland (totaal)'!E40</f>
        <v>2.5041935483870965</v>
      </c>
      <c r="F40" s="27">
        <f>SUM('[1]Nederland (totaal)'!F94)/'Nederland (totaal)'!F40</f>
        <v>10.742307692307692</v>
      </c>
      <c r="G40" s="27">
        <f>SUM('[1]Nederland (totaal)'!G94)/'Nederland (totaal)'!G40</f>
        <v>3.0492028639618138</v>
      </c>
      <c r="H40" s="27">
        <f>SUM('[1]Nederland (totaal)'!H94)/'Nederland (totaal)'!H40</f>
        <v>4.161237911025145</v>
      </c>
      <c r="I40" s="27">
        <f>SUM('[1]Nederland (totaal)'!I94)/'Nederland (totaal)'!I40</f>
        <v>3.8790584415584415</v>
      </c>
      <c r="J40" s="27">
        <f>SUM('[1]Nederland (totaal)'!J94)/'Nederland (totaal)'!J40</f>
        <v>3.300416666666667</v>
      </c>
      <c r="K40" s="27">
        <f>SUM('[1]Nederland (totaal)'!K94)/'Nederland (totaal)'!K40</f>
        <v>5.7950513950073423</v>
      </c>
      <c r="L40" s="27">
        <f>SUM('[1]Nederland (totaal)'!L94)/'Nederland (totaal)'!L40</f>
        <v>4.7895508982035926</v>
      </c>
      <c r="M40" s="27">
        <f>SUM('[1]Nederland (totaal)'!M94)/'Nederland (totaal)'!M40</f>
        <v>3.6533281972265028</v>
      </c>
      <c r="N40" s="28">
        <f>SUM('[1]Nederland (totaal)'!N94)/'Nederland (totaal)'!N40</f>
        <v>4.038362823617061</v>
      </c>
      <c r="O40" s="4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s="2" customFormat="1">
      <c r="A41" s="29">
        <v>1988</v>
      </c>
      <c r="B41" s="27">
        <f>SUM('[1]Nederland (totaal)'!B95)/'Nederland (totaal)'!B41</f>
        <v>4.6768181818181818</v>
      </c>
      <c r="C41" s="27">
        <f>SUM('[1]Nederland (totaal)'!C95)/'Nederland (totaal)'!C41</f>
        <v>4.3884999999999996</v>
      </c>
      <c r="D41" s="27">
        <f>SUM('[1]Nederland (totaal)'!D95)/'Nederland (totaal)'!D41</f>
        <v>0.52</v>
      </c>
      <c r="E41" s="27">
        <f>SUM('[1]Nederland (totaal)'!E95)/'Nederland (totaal)'!E41</f>
        <v>2.6153333333333331</v>
      </c>
      <c r="F41" s="27">
        <f>SUM('[1]Nederland (totaal)'!F95)/'Nederland (totaal)'!F41</f>
        <v>11.021510416666667</v>
      </c>
      <c r="G41" s="27">
        <f>SUM('[1]Nederland (totaal)'!G95)/'Nederland (totaal)'!G41</f>
        <v>3.3429525299947831</v>
      </c>
      <c r="H41" s="27">
        <f>SUM('[1]Nederland (totaal)'!H95)/'Nederland (totaal)'!H41</f>
        <v>4.421636363636364</v>
      </c>
      <c r="I41" s="27">
        <f>SUM('[1]Nederland (totaal)'!I95)/'Nederland (totaal)'!I41</f>
        <v>4.1235472972972973</v>
      </c>
      <c r="J41" s="27">
        <f>SUM('[1]Nederland (totaal)'!J95)/'Nederland (totaal)'!J41</f>
        <v>3.4746406570841892</v>
      </c>
      <c r="K41" s="27">
        <f>SUM('[1]Nederland (totaal)'!K95)/'Nederland (totaal)'!K41</f>
        <v>6.0613888888888896</v>
      </c>
      <c r="L41" s="27">
        <f>SUM('[1]Nederland (totaal)'!L95)/'Nederland (totaal)'!L41</f>
        <v>5.2549514563106792</v>
      </c>
      <c r="M41" s="27">
        <f>SUM('[1]Nederland (totaal)'!M95)/'Nederland (totaal)'!M41</f>
        <v>3.9219086460032626</v>
      </c>
      <c r="N41" s="28">
        <f>SUM('[1]Nederland (totaal)'!N95)/'Nederland (totaal)'!N41</f>
        <v>4.3366130952380946</v>
      </c>
      <c r="O41" s="4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s="2" customFormat="1">
      <c r="A42" s="29">
        <v>1989</v>
      </c>
      <c r="B42" s="27">
        <f>SUM('[1]Nederland (totaal)'!B96)/'Nederland (totaal)'!B42</f>
        <v>4.5460000000000003</v>
      </c>
      <c r="C42" s="27">
        <f>SUM('[1]Nederland (totaal)'!C96)/'Nederland (totaal)'!C42</f>
        <v>4.8168421052631576</v>
      </c>
      <c r="D42" s="27">
        <f>SUM('[1]Nederland (totaal)'!D96)/'Nederland (totaal)'!D42</f>
        <v>0.46900000000000003</v>
      </c>
      <c r="E42" s="27">
        <f>SUM('[1]Nederland (totaal)'!E96)/'Nederland (totaal)'!E42</f>
        <v>2.643214285714286</v>
      </c>
      <c r="F42" s="27">
        <f>SUM('[1]Nederland (totaal)'!F96)/'Nederland (totaal)'!F42</f>
        <v>11.082041884816753</v>
      </c>
      <c r="G42" s="27">
        <f>SUM('[1]Nederland (totaal)'!G96)/'Nederland (totaal)'!G42</f>
        <v>3.5088494167550368</v>
      </c>
      <c r="H42" s="27">
        <f>SUM('[1]Nederland (totaal)'!H96)/'Nederland (totaal)'!H42</f>
        <v>4.4994421487603304</v>
      </c>
      <c r="I42" s="27">
        <f>SUM('[1]Nederland (totaal)'!I96)/'Nederland (totaal)'!I42</f>
        <v>4.3019444444444446</v>
      </c>
      <c r="J42" s="27">
        <f>SUM('[1]Nederland (totaal)'!J96)/'Nederland (totaal)'!J42</f>
        <v>3.5508723404255322</v>
      </c>
      <c r="K42" s="27">
        <f>SUM('[1]Nederland (totaal)'!K96)/'Nederland (totaal)'!K42</f>
        <v>6.2606832298136652</v>
      </c>
      <c r="L42" s="27">
        <f>SUM('[1]Nederland (totaal)'!L96)/'Nederland (totaal)'!L42</f>
        <v>5.4018360655737707</v>
      </c>
      <c r="M42" s="27">
        <f>SUM('[1]Nederland (totaal)'!M96)/'Nederland (totaal)'!M42</f>
        <v>4.206525423728813</v>
      </c>
      <c r="N42" s="28">
        <f>SUM('[1]Nederland (totaal)'!N96)/'Nederland (totaal)'!N42</f>
        <v>4.5070699088145894</v>
      </c>
      <c r="O42" s="3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s="2" customFormat="1">
      <c r="A43" s="29">
        <v>1990</v>
      </c>
      <c r="B43" s="27">
        <f>SUM('[1]Nederland (totaal)'!B97)/'Nederland (totaal)'!B43</f>
        <v>4.9262499999999996</v>
      </c>
      <c r="C43" s="27">
        <f>SUM('[1]Nederland (totaal)'!C97)/'Nederland (totaal)'!C43</f>
        <v>5.0505263157894733</v>
      </c>
      <c r="D43" s="27">
        <f>SUM('[1]Nederland (totaal)'!D97)/'Nederland (totaal)'!D43</f>
        <v>0.74857142857142855</v>
      </c>
      <c r="E43" s="27">
        <f>SUM('[1]Nederland (totaal)'!E97)/'Nederland (totaal)'!E43</f>
        <v>3.3140740740740742</v>
      </c>
      <c r="F43" s="27">
        <f>SUM('[1]Nederland (totaal)'!F97)/'Nederland (totaal)'!F43</f>
        <v>11.811005291005293</v>
      </c>
      <c r="G43" s="27">
        <f>SUM('[1]Nederland (totaal)'!G97)/'Nederland (totaal)'!G43</f>
        <v>3.6459596510359868</v>
      </c>
      <c r="H43" s="27">
        <f>SUM('[1]Nederland (totaal)'!H97)/'Nederland (totaal)'!H43</f>
        <v>4.736729957805907</v>
      </c>
      <c r="I43" s="27">
        <f>SUM('[1]Nederland (totaal)'!I97)/'Nederland (totaal)'!I43</f>
        <v>4.5875812274368233</v>
      </c>
      <c r="J43" s="27">
        <f>SUM('[1]Nederland (totaal)'!J97)/'Nederland (totaal)'!J43</f>
        <v>3.7530329670329672</v>
      </c>
      <c r="K43" s="27">
        <f>SUM('[1]Nederland (totaal)'!K97)/'Nederland (totaal)'!K43</f>
        <v>6.3201240310077518</v>
      </c>
      <c r="L43" s="27">
        <f>SUM('[1]Nederland (totaal)'!L97)/'Nederland (totaal)'!L43</f>
        <v>5.7300986842105264</v>
      </c>
      <c r="M43" s="27">
        <f>SUM('[1]Nederland (totaal)'!M97)/'Nederland (totaal)'!M43</f>
        <v>4.4344601769911502</v>
      </c>
      <c r="N43" s="28">
        <f>SUM('[1]Nederland (totaal)'!N97)/'Nederland (totaal)'!N43</f>
        <v>4.7248482959268499</v>
      </c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s="2" customFormat="1">
      <c r="A44" s="29">
        <v>1991</v>
      </c>
      <c r="B44" s="27">
        <f>SUM('[1]Nederland (totaal)'!B98)/'Nederland (totaal)'!B44</f>
        <v>5.8357142857142863</v>
      </c>
      <c r="C44" s="27">
        <f>SUM('[1]Nederland (totaal)'!C98)/'Nederland (totaal)'!C44</f>
        <v>4.7450000000000001</v>
      </c>
      <c r="D44" s="27">
        <f>SUM('[1]Nederland (totaal)'!D98)/'Nederland (totaal)'!D44</f>
        <v>0.54571428571428571</v>
      </c>
      <c r="E44" s="27">
        <f>SUM('[1]Nederland (totaal)'!E98)/'Nederland (totaal)'!E44</f>
        <v>2.8771428571428572</v>
      </c>
      <c r="F44" s="27">
        <f>SUM('[1]Nederland (totaal)'!F98)/'Nederland (totaal)'!F44</f>
        <v>12.789076086956522</v>
      </c>
      <c r="G44" s="27">
        <f>SUM('[1]Nederland (totaal)'!G98)/'Nederland (totaal)'!G44</f>
        <v>3.7841487603305781</v>
      </c>
      <c r="H44" s="27">
        <f>SUM('[1]Nederland (totaal)'!H98)/'Nederland (totaal)'!H44</f>
        <v>5.0140170940170936</v>
      </c>
      <c r="I44" s="27">
        <f>SUM('[1]Nederland (totaal)'!I98)/'Nederland (totaal)'!I44</f>
        <v>4.7059272727272727</v>
      </c>
      <c r="J44" s="27">
        <f>SUM('[1]Nederland (totaal)'!J98)/'Nederland (totaal)'!J44</f>
        <v>3.9205630630630632</v>
      </c>
      <c r="K44" s="27">
        <f>SUM('[1]Nederland (totaal)'!K98)/'Nederland (totaal)'!K44</f>
        <v>6.6209508716323295</v>
      </c>
      <c r="L44" s="27">
        <f>SUM('[1]Nederland (totaal)'!L98)/'Nederland (totaal)'!L44</f>
        <v>5.9941296928327645</v>
      </c>
      <c r="M44" s="27">
        <f>SUM('[1]Nederland (totaal)'!M98)/'Nederland (totaal)'!M44</f>
        <v>4.6841143911439111</v>
      </c>
      <c r="N44" s="28">
        <f>SUM('[1]Nederland (totaal)'!N98)/'Nederland (totaal)'!N44</f>
        <v>4.9431709383605167</v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s="2" customFormat="1">
      <c r="A45" s="29">
        <v>1992</v>
      </c>
      <c r="B45" s="27">
        <f>SUM('[1]Nederland (totaal)'!B99)/'Nederland (totaal)'!B45</f>
        <v>4.117</v>
      </c>
      <c r="C45" s="27">
        <f>SUM('[1]Nederland (totaal)'!C99)/'Nederland (totaal)'!C45</f>
        <v>5.1857894736842107</v>
      </c>
      <c r="D45" s="27">
        <f>SUM('[1]Nederland (totaal)'!D99)/'Nederland (totaal)'!D45</f>
        <v>0.57625000000000004</v>
      </c>
      <c r="E45" s="27">
        <f>SUM('[1]Nederland (totaal)'!E99)/'Nederland (totaal)'!E45</f>
        <v>3.3260000000000001</v>
      </c>
      <c r="F45" s="27">
        <f>SUM('[1]Nederland (totaal)'!F99)/'Nederland (totaal)'!F45</f>
        <v>13.347888888888889</v>
      </c>
      <c r="G45" s="27">
        <f>SUM('[1]Nederland (totaal)'!G99)/'Nederland (totaal)'!G45</f>
        <v>3.821106243154436</v>
      </c>
      <c r="H45" s="27">
        <f>SUM('[1]Nederland (totaal)'!H99)/'Nederland (totaal)'!H45</f>
        <v>5.1410629067245122</v>
      </c>
      <c r="I45" s="27">
        <f>SUM('[1]Nederland (totaal)'!I99)/'Nederland (totaal)'!I45</f>
        <v>4.9092673992673994</v>
      </c>
      <c r="J45" s="27">
        <f>SUM('[1]Nederland (totaal)'!J99)/'Nederland (totaal)'!J45</f>
        <v>4.149575471698113</v>
      </c>
      <c r="K45" s="27">
        <f>SUM('[1]Nederland (totaal)'!K99)/'Nederland (totaal)'!K45</f>
        <v>6.802935483870967</v>
      </c>
      <c r="L45" s="27">
        <f>SUM('[1]Nederland (totaal)'!L99)/'Nederland (totaal)'!L45</f>
        <v>6.2412676056338023</v>
      </c>
      <c r="M45" s="27">
        <f>SUM('[1]Nederland (totaal)'!M99)/'Nederland (totaal)'!M45</f>
        <v>4.8905802707930368</v>
      </c>
      <c r="N45" s="28">
        <f>SUM('[1]Nederland (totaal)'!N99)/'Nederland (totaal)'!N45</f>
        <v>5.0755937298690146</v>
      </c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s="2" customFormat="1">
      <c r="A46" s="29">
        <v>1993</v>
      </c>
      <c r="B46" s="27">
        <f>SUM('[1]Nederland (totaal)'!B100)/'Nederland (totaal)'!B46</f>
        <v>4.6419999999999995</v>
      </c>
      <c r="C46" s="27">
        <f>SUM('[1]Nederland (totaal)'!C100)/'Nederland (totaal)'!C46</f>
        <v>6.1218750000000002</v>
      </c>
      <c r="D46" s="27">
        <f>SUM('[1]Nederland (totaal)'!D100)/'Nederland (totaal)'!D46</f>
        <v>0.66285714285714292</v>
      </c>
      <c r="E46" s="27">
        <f>SUM('[1]Nederland (totaal)'!E100)/'Nederland (totaal)'!E46</f>
        <v>3.0734615384615385</v>
      </c>
      <c r="F46" s="27">
        <f>SUM('[1]Nederland (totaal)'!F100)/'Nederland (totaal)'!F46</f>
        <v>13.617853107344633</v>
      </c>
      <c r="G46" s="27">
        <f>SUM('[1]Nederland (totaal)'!G100)/'Nederland (totaal)'!G46</f>
        <v>3.880655737704918</v>
      </c>
      <c r="H46" s="27">
        <f>SUM('[1]Nederland (totaal)'!H100)/'Nederland (totaal)'!H46</f>
        <v>5.3257045454545455</v>
      </c>
      <c r="I46" s="27">
        <f>SUM('[1]Nederland (totaal)'!I100)/'Nederland (totaal)'!I46</f>
        <v>5.0268679245283021</v>
      </c>
      <c r="J46" s="27">
        <f>SUM('[1]Nederland (totaal)'!J100)/'Nederland (totaal)'!J46</f>
        <v>4.3484029484029474</v>
      </c>
      <c r="K46" s="27">
        <f>SUM('[1]Nederland (totaal)'!K100)/'Nederland (totaal)'!K46</f>
        <v>6.9046254071661233</v>
      </c>
      <c r="L46" s="27">
        <f>SUM('[1]Nederland (totaal)'!L100)/'Nederland (totaal)'!L46</f>
        <v>6.3449815498154978</v>
      </c>
      <c r="M46" s="27">
        <f>SUM('[1]Nederland (totaal)'!M100)/'Nederland (totaal)'!M46</f>
        <v>5.0353987730061345</v>
      </c>
      <c r="N46" s="28">
        <f>SUM('[1]Nederland (totaal)'!N100)/'Nederland (totaal)'!N46</f>
        <v>5.2026327482781607</v>
      </c>
      <c r="O46" s="3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s="2" customFormat="1">
      <c r="A47" s="29">
        <v>1994</v>
      </c>
      <c r="B47" s="27">
        <f>SUM('[1]Nederland (totaal)'!B101)/'Nederland (totaal)'!B47</f>
        <v>4.4095652173913047</v>
      </c>
      <c r="C47" s="27">
        <f>SUM('[1]Nederland (totaal)'!C101)/'Nederland (totaal)'!C47</f>
        <v>5.8650000000000002</v>
      </c>
      <c r="D47" s="27">
        <f>SUM('[1]Nederland (totaal)'!D101)/'Nederland (totaal)'!D47</f>
        <v>0.34857142857142859</v>
      </c>
      <c r="E47" s="27">
        <f>SUM('[1]Nederland (totaal)'!E101)/'Nederland (totaal)'!E47</f>
        <v>3.4890476190476187</v>
      </c>
      <c r="F47" s="27">
        <f>SUM('[1]Nederland (totaal)'!F101)/'Nederland (totaal)'!F47</f>
        <v>13.485542857142859</v>
      </c>
      <c r="G47" s="27">
        <f>SUM('[1]Nederland (totaal)'!G101)/'Nederland (totaal)'!G47</f>
        <v>3.9546185206755968</v>
      </c>
      <c r="H47" s="27">
        <f>SUM('[1]Nederland (totaal)'!H101)/'Nederland (totaal)'!H47</f>
        <v>5.5385121951219496</v>
      </c>
      <c r="I47" s="27">
        <f>SUM('[1]Nederland (totaal)'!I101)/'Nederland (totaal)'!I47</f>
        <v>5.0654166666666676</v>
      </c>
      <c r="J47" s="27">
        <f>SUM('[1]Nederland (totaal)'!J101)/'Nederland (totaal)'!J47</f>
        <v>4.4886005089058525</v>
      </c>
      <c r="K47" s="27">
        <f>SUM('[1]Nederland (totaal)'!K101)/'Nederland (totaal)'!K47</f>
        <v>7.065632183908046</v>
      </c>
      <c r="L47" s="27">
        <f>SUM('[1]Nederland (totaal)'!L101)/'Nederland (totaal)'!L47</f>
        <v>6.5456877323420075</v>
      </c>
      <c r="M47" s="27">
        <f>SUM('[1]Nederland (totaal)'!M101)/'Nederland (totaal)'!M47</f>
        <v>5.4298051948051951</v>
      </c>
      <c r="N47" s="28">
        <f>SUM('[1]Nederland (totaal)'!N101)/'Nederland (totaal)'!N47</f>
        <v>5.3516788822721031</v>
      </c>
      <c r="O47" s="3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s="2" customFormat="1">
      <c r="A48" s="29">
        <v>1995</v>
      </c>
      <c r="B48" s="27">
        <f>SUM('[1]Nederland (totaal)'!B102)/'Nederland (totaal)'!B48</f>
        <v>4.3210526315789473</v>
      </c>
      <c r="C48" s="27">
        <f>SUM('[1]Nederland (totaal)'!C102)/'Nederland (totaal)'!C48</f>
        <v>5.4778571428571441</v>
      </c>
      <c r="D48" s="27">
        <f>SUM('[1]Nederland (totaal)'!D102)/'Nederland (totaal)'!D48</f>
        <v>0.38833333333333336</v>
      </c>
      <c r="E48" s="27">
        <f>SUM('[1]Nederland (totaal)'!E102)/'Nederland (totaal)'!E48</f>
        <v>2.9815384615384621</v>
      </c>
      <c r="F48" s="27">
        <f>SUM('[1]Nederland (totaal)'!F102)/'Nederland (totaal)'!F48</f>
        <v>13.090245398773007</v>
      </c>
      <c r="G48" s="27">
        <f>SUM('[1]Nederland (totaal)'!G102)/'Nederland (totaal)'!G48</f>
        <v>4.0133557868952847</v>
      </c>
      <c r="H48" s="27">
        <f>SUM('[1]Nederland (totaal)'!H102)/'Nederland (totaal)'!H48</f>
        <v>5.7299238578680205</v>
      </c>
      <c r="I48" s="27">
        <f>SUM('[1]Nederland (totaal)'!I102)/'Nederland (totaal)'!I48</f>
        <v>5.2367330677290838</v>
      </c>
      <c r="J48" s="27">
        <f>SUM('[1]Nederland (totaal)'!J102)/'Nederland (totaal)'!J48</f>
        <v>4.3881382978723416</v>
      </c>
      <c r="K48" s="27">
        <f>SUM('[1]Nederland (totaal)'!K102)/'Nederland (totaal)'!K48</f>
        <v>7.1151027397260282</v>
      </c>
      <c r="L48" s="27">
        <f>SUM('[1]Nederland (totaal)'!L102)/'Nederland (totaal)'!L48</f>
        <v>6.2546400000000002</v>
      </c>
      <c r="M48" s="27">
        <f>SUM('[1]Nederland (totaal)'!M102)/'Nederland (totaal)'!M48</f>
        <v>5.5380046403712297</v>
      </c>
      <c r="N48" s="28">
        <f>SUM('[1]Nederland (totaal)'!N102)/'Nederland (totaal)'!N48</f>
        <v>5.3662575355678808</v>
      </c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s="2" customFormat="1">
      <c r="A49" s="29">
        <v>1996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8"/>
    </row>
    <row r="50" spans="1:30" s="2" customFormat="1">
      <c r="A50" s="29">
        <v>1997</v>
      </c>
      <c r="B50" s="27">
        <f>SUM('[1]Nederland (totaal)'!B104)/'Nederland (totaal)'!B50</f>
        <v>4.208947368421053</v>
      </c>
      <c r="C50" s="27">
        <f>SUM('[1]Nederland (totaal)'!C104)/'Nederland (totaal)'!C50</f>
        <v>5.4228571428571426</v>
      </c>
      <c r="D50" s="27">
        <f>SUM('[1]Nederland (totaal)'!D104)/'Nederland (totaal)'!D50</f>
        <v>0.32428571428571429</v>
      </c>
      <c r="E50" s="27">
        <f>SUM('[1]Nederland (totaal)'!E104)/'Nederland (totaal)'!E50</f>
        <v>3.7062500000000003</v>
      </c>
      <c r="F50" s="27">
        <f>SUM('[1]Nederland (totaal)'!F104)/'Nederland (totaal)'!F50</f>
        <v>13.168303030303031</v>
      </c>
      <c r="G50" s="27">
        <f>SUM('[1]Nederland (totaal)'!G104)/'Nederland (totaal)'!G50</f>
        <v>4.4211650485436884</v>
      </c>
      <c r="H50" s="27">
        <f>SUM('[1]Nederland (totaal)'!H104)/'Nederland (totaal)'!H50</f>
        <v>5.7988524590163939</v>
      </c>
      <c r="I50" s="27">
        <f>SUM('[1]Nederland (totaal)'!I104)/'Nederland (totaal)'!I50</f>
        <v>5.4615062761506277</v>
      </c>
      <c r="J50" s="27">
        <f>SUM('[1]Nederland (totaal)'!J104)/'Nederland (totaal)'!J50</f>
        <v>4.8638757396449703</v>
      </c>
      <c r="K50" s="27">
        <f>SUM('[1]Nederland (totaal)'!K104)/'Nederland (totaal)'!K50</f>
        <v>7.3500171821305846</v>
      </c>
      <c r="L50" s="27">
        <f>SUM('[1]Nederland (totaal)'!L104)/'Nederland (totaal)'!L50</f>
        <v>6.3701984126984126</v>
      </c>
      <c r="M50" s="27">
        <f>SUM('[1]Nederland (totaal)'!M104)/'Nederland (totaal)'!M50</f>
        <v>5.8210309278350518</v>
      </c>
      <c r="N50" s="28">
        <f>SUM('[1]Nederland (totaal)'!N104)/'Nederland (totaal)'!N50</f>
        <v>5.7373383733055263</v>
      </c>
    </row>
    <row r="51" spans="1:30" s="2" customFormat="1">
      <c r="A51" s="29">
        <v>1998</v>
      </c>
      <c r="B51" s="27">
        <f>SUM('[1]Nederland (totaal)'!B105)/'Nederland (totaal)'!B51</f>
        <v>3.7588235294117647</v>
      </c>
      <c r="C51" s="27">
        <f>SUM('[1]Nederland (totaal)'!C105)/'Nederland (totaal)'!C51</f>
        <v>6.6581818181818173</v>
      </c>
      <c r="D51" s="27">
        <f>SUM('[1]Nederland (totaal)'!D105)/'Nederland (totaal)'!D51</f>
        <v>0.94499999999999995</v>
      </c>
      <c r="E51" s="27">
        <f>SUM('[1]Nederland (totaal)'!E105)/'Nederland (totaal)'!E51</f>
        <v>4.0739130434782611</v>
      </c>
      <c r="F51" s="27">
        <f>SUM('[1]Nederland (totaal)'!F105)/'Nederland (totaal)'!F51</f>
        <v>13.187105263157894</v>
      </c>
      <c r="G51" s="27">
        <f>SUM('[1]Nederland (totaal)'!G105)/'Nederland (totaal)'!G51</f>
        <v>4.7494013303769398</v>
      </c>
      <c r="H51" s="27">
        <f>SUM('[1]Nederland (totaal)'!H105)/'Nederland (totaal)'!H51</f>
        <v>6.0566376811594198</v>
      </c>
      <c r="I51" s="27">
        <f>SUM('[1]Nederland (totaal)'!I105)/'Nederland (totaal)'!I51</f>
        <v>5.57125</v>
      </c>
      <c r="J51" s="27">
        <f>SUM('[1]Nederland (totaal)'!J105)/'Nederland (totaal)'!J51</f>
        <v>4.7499374999999997</v>
      </c>
      <c r="K51" s="27">
        <f>SUM('[1]Nederland (totaal)'!K105)/'Nederland (totaal)'!K51</f>
        <v>7.4211131059245954</v>
      </c>
      <c r="L51" s="27">
        <f>SUM('[1]Nederland (totaal)'!L105)/'Nederland (totaal)'!L51</f>
        <v>6.6846861924686198</v>
      </c>
      <c r="M51" s="27">
        <f>SUM('[1]Nederland (totaal)'!M105)/'Nederland (totaal)'!M51</f>
        <v>5.9183333333333339</v>
      </c>
      <c r="N51" s="28">
        <f>SUM('[1]Nederland (totaal)'!N105)/'Nederland (totaal)'!N51</f>
        <v>5.9235443737904339</v>
      </c>
    </row>
    <row r="52" spans="1:30" s="2" customFormat="1">
      <c r="A52" s="29">
        <v>1999</v>
      </c>
      <c r="B52" s="27">
        <f>SUM('[1]Nederland (totaal)'!B106)/'Nederland (totaal)'!B52</f>
        <v>4.6455555555555552</v>
      </c>
      <c r="C52" s="27">
        <f>SUM('[1]Nederland (totaal)'!C106)/'Nederland (totaal)'!C52</f>
        <v>6.1708333333333343</v>
      </c>
      <c r="D52" s="27">
        <f>SUM('[1]Nederland (totaal)'!D106)/'Nederland (totaal)'!D52</f>
        <v>0.95399999999999996</v>
      </c>
      <c r="E52" s="27">
        <f>SUM('[1]Nederland (totaal)'!E106)/'Nederland (totaal)'!E52</f>
        <v>2.9892592592592591</v>
      </c>
      <c r="F52" s="27">
        <f>SUM('[1]Nederland (totaal)'!F106)/'Nederland (totaal)'!F52</f>
        <v>13.728827586206897</v>
      </c>
      <c r="G52" s="27">
        <f>SUM('[1]Nederland (totaal)'!G106)/'Nederland (totaal)'!G52</f>
        <v>4.8380542635658905</v>
      </c>
      <c r="H52" s="27">
        <f>SUM('[1]Nederland (totaal)'!H106)/'Nederland (totaal)'!H52</f>
        <v>6.3730624999999996</v>
      </c>
      <c r="I52" s="27">
        <f>SUM('[1]Nederland (totaal)'!I106)/'Nederland (totaal)'!I52</f>
        <v>5.9308372093023252</v>
      </c>
      <c r="J52" s="27">
        <f>SUM('[1]Nederland (totaal)'!J106)/'Nederland (totaal)'!J52</f>
        <v>4.8176767676767671</v>
      </c>
      <c r="K52" s="27">
        <f>SUM('[1]Nederland (totaal)'!K106)/'Nederland (totaal)'!K52</f>
        <v>7.5687060998151576</v>
      </c>
      <c r="L52" s="27">
        <f>SUM('[1]Nederland (totaal)'!L106)/'Nederland (totaal)'!L52</f>
        <v>6.5477155172413788</v>
      </c>
      <c r="M52" s="27">
        <f>SUM('[1]Nederland (totaal)'!M106)/'Nederland (totaal)'!M52</f>
        <v>6.3119819819819813</v>
      </c>
      <c r="N52" s="28">
        <f>SUM('[1]Nederland (totaal)'!N106)/'Nederland (totaal)'!N52</f>
        <v>6.0874069767441847</v>
      </c>
    </row>
    <row r="53" spans="1:30" s="2" customFormat="1">
      <c r="A53" s="29">
        <v>2000</v>
      </c>
      <c r="B53" s="27">
        <f>SUM('[1]Nederland (totaal)'!B107)/'Nederland (totaal)'!B53</f>
        <v>4.6100000000000003</v>
      </c>
      <c r="C53" s="27">
        <f>SUM('[1]Nederland (totaal)'!C107)/'Nederland (totaal)'!C53</f>
        <v>6.286363636363637</v>
      </c>
      <c r="D53" s="27">
        <f>SUM('[1]Nederland (totaal)'!D107)/'Nederland (totaal)'!D53</f>
        <v>1.1087500000000001</v>
      </c>
      <c r="E53" s="27">
        <f>SUM('[1]Nederland (totaal)'!E107)/'Nederland (totaal)'!E53</f>
        <v>2.5707407407407405</v>
      </c>
      <c r="F53" s="27">
        <f>SUM('[1]Nederland (totaal)'!F107)/'Nederland (totaal)'!F53</f>
        <v>12.653550724637682</v>
      </c>
      <c r="G53" s="27">
        <f>SUM('[1]Nederland (totaal)'!G107)/'Nederland (totaal)'!G53</f>
        <v>4.9956890756302519</v>
      </c>
      <c r="H53" s="27">
        <f>SUM('[1]Nederland (totaal)'!H107)/'Nederland (totaal)'!H53</f>
        <v>6.39744966442953</v>
      </c>
      <c r="I53" s="27">
        <f>SUM('[1]Nederland (totaal)'!I107)/'Nederland (totaal)'!I53</f>
        <v>5.8226562500000005</v>
      </c>
      <c r="J53" s="27">
        <f>SUM('[1]Nederland (totaal)'!J107)/'Nederland (totaal)'!J53</f>
        <v>4.9092277992277991</v>
      </c>
      <c r="K53" s="27">
        <f>SUM('[1]Nederland (totaal)'!K107)/'Nederland (totaal)'!K53</f>
        <v>7.8417786561264826</v>
      </c>
      <c r="L53" s="27">
        <f>SUM('[1]Nederland (totaal)'!L107)/'Nederland (totaal)'!L53</f>
        <v>6.5156730769230773</v>
      </c>
      <c r="M53" s="27">
        <f>SUM('[1]Nederland (totaal)'!M107)/'Nederland (totaal)'!M53</f>
        <v>6.4697435897435893</v>
      </c>
      <c r="N53" s="28">
        <f>SUM('[1]Nederland (totaal)'!N107)/'Nederland (totaal)'!N53</f>
        <v>6.1759109567413955</v>
      </c>
    </row>
    <row r="54" spans="1:30" s="2" customFormat="1">
      <c r="A54" s="29">
        <v>2001</v>
      </c>
      <c r="B54" s="27">
        <f>SUM('[1]Nederland (totaal)'!B108)/'Nederland (totaal)'!B54</f>
        <v>3.624166666666667</v>
      </c>
      <c r="C54" s="27">
        <f>SUM('[1]Nederland (totaal)'!C108)/'Nederland (totaal)'!C54</f>
        <v>3.5263157894736841</v>
      </c>
      <c r="D54" s="27">
        <f>SUM('[1]Nederland (totaal)'!D108)/'Nederland (totaal)'!D54</f>
        <v>0.48117647058823526</v>
      </c>
      <c r="E54" s="27">
        <f>SUM('[1]Nederland (totaal)'!E108)/'Nederland (totaal)'!E54</f>
        <v>2.3050000000000002</v>
      </c>
      <c r="F54" s="27">
        <f>SUM('[1]Nederland (totaal)'!F108)/'Nederland (totaal)'!F54</f>
        <v>11.48824427480916</v>
      </c>
      <c r="G54" s="27">
        <f>SUM('[1]Nederland (totaal)'!G108)/'Nederland (totaal)'!G54</f>
        <v>4.902383928571429</v>
      </c>
      <c r="H54" s="27">
        <f>SUM('[1]Nederland (totaal)'!H108)/'Nederland (totaal)'!H54</f>
        <v>6.5824125874125876</v>
      </c>
      <c r="I54" s="27">
        <f>SUM('[1]Nederland (totaal)'!I108)/'Nederland (totaal)'!I54</f>
        <v>5.9948148148148146</v>
      </c>
      <c r="J54" s="27">
        <f>SUM('[1]Nederland (totaal)'!J108)/'Nederland (totaal)'!J54</f>
        <v>4.9836864406779657</v>
      </c>
      <c r="K54" s="27">
        <f>SUM('[1]Nederland (totaal)'!K108)/'Nederland (totaal)'!K54</f>
        <v>7.4801778656126476</v>
      </c>
      <c r="L54" s="27">
        <f>SUM('[1]Nederland (totaal)'!L108)/'Nederland (totaal)'!L54</f>
        <v>5.5093723849372385</v>
      </c>
      <c r="M54" s="27">
        <f>SUM('[1]Nederland (totaal)'!M108)/'Nederland (totaal)'!M54</f>
        <v>5.6836337209302323</v>
      </c>
      <c r="N54" s="28">
        <f>SUM('[1]Nederland (totaal)'!N108)/'Nederland (totaal)'!N54</f>
        <v>5.8752430886558624</v>
      </c>
      <c r="O54" s="3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>
      <c r="A55" s="29">
        <v>2002</v>
      </c>
      <c r="B55" s="27">
        <f>SUM('[1]Nederland (totaal)'!B109)/'Nederland (totaal)'!B55</f>
        <v>3.281304347826087</v>
      </c>
      <c r="C55" s="27">
        <f>SUM('[1]Nederland (totaal)'!C109)/'Nederland (totaal)'!C55</f>
        <v>2.5763157894736843</v>
      </c>
      <c r="D55" s="27">
        <f>SUM('[1]Nederland (totaal)'!D109)/'Nederland (totaal)'!D55</f>
        <v>0.75812500000000005</v>
      </c>
      <c r="E55" s="27">
        <f>SUM('[1]Nederland (totaal)'!E109)/'Nederland (totaal)'!E55</f>
        <v>2.1879411764705883</v>
      </c>
      <c r="F55" s="27">
        <f>SUM('[1]Nederland (totaal)'!F109)/'Nederland (totaal)'!F55</f>
        <v>11.75111111111111</v>
      </c>
      <c r="G55" s="27">
        <f>SUM('[1]Nederland (totaal)'!G109)/'Nederland (totaal)'!G55</f>
        <v>4.8768223443223437</v>
      </c>
      <c r="H55" s="27">
        <f>SUM('[1]Nederland (totaal)'!H109)/'Nederland (totaal)'!H55</f>
        <v>6.5254255319148937</v>
      </c>
      <c r="I55" s="27">
        <f>SUM('[1]Nederland (totaal)'!I109)/'Nederland (totaal)'!I55</f>
        <v>5.9197311827956982</v>
      </c>
      <c r="J55" s="27">
        <f>SUM('[1]Nederland (totaal)'!J109)/'Nederland (totaal)'!J55</f>
        <v>5.1138812785388135</v>
      </c>
      <c r="K55" s="27">
        <f>SUM('[1]Nederland (totaal)'!K109)/'Nederland (totaal)'!K55</f>
        <v>7.7340990099009899</v>
      </c>
      <c r="L55" s="27">
        <f>SUM('[1]Nederland (totaal)'!L109)/'Nederland (totaal)'!L55</f>
        <v>5.2077290836653392</v>
      </c>
      <c r="M55" s="27">
        <f>SUM('[1]Nederland (totaal)'!M109)/'Nederland (totaal)'!M55</f>
        <v>5.6117241379310352</v>
      </c>
      <c r="N55" s="28">
        <f>SUM('[1]Nederland (totaal)'!N109)/'Nederland (totaal)'!N55</f>
        <v>5.8832602386326984</v>
      </c>
    </row>
    <row r="56" spans="1:30">
      <c r="A56" s="29">
        <v>2003</v>
      </c>
      <c r="B56" s="27">
        <f>SUM('[1]Nederland (totaal)'!B110)/'Nederland (totaal)'!B56</f>
        <v>2.8700000000000006</v>
      </c>
      <c r="C56" s="27">
        <f>SUM('[1]Nederland (totaal)'!C110)/'Nederland (totaal)'!C56</f>
        <v>2.8270588235294118</v>
      </c>
      <c r="D56" s="27">
        <f>SUM('[1]Nederland (totaal)'!D110)/'Nederland (totaal)'!D56</f>
        <v>0.51714285714285713</v>
      </c>
      <c r="E56" s="27">
        <f>SUM('[1]Nederland (totaal)'!E110)/'Nederland (totaal)'!E56</f>
        <v>2.2697297297297294</v>
      </c>
      <c r="F56" s="27">
        <f>SUM('[1]Nederland (totaal)'!F110)/'Nederland (totaal)'!F56</f>
        <v>12.171271186440679</v>
      </c>
      <c r="G56" s="27">
        <f>SUM('[1]Nederland (totaal)'!G110)/'Nederland (totaal)'!G56</f>
        <v>5.1936501516683524</v>
      </c>
      <c r="H56" s="27">
        <f>SUM('[1]Nederland (totaal)'!H110)/'Nederland (totaal)'!H56</f>
        <v>6.5026217228464418</v>
      </c>
      <c r="I56" s="27">
        <f>SUM('[1]Nederland (totaal)'!I110)/'Nederland (totaal)'!I56</f>
        <v>6.188148148148148</v>
      </c>
      <c r="J56" s="27">
        <f>SUM('[1]Nederland (totaal)'!J110)/'Nederland (totaal)'!J56</f>
        <v>5.7439682539682533</v>
      </c>
      <c r="K56" s="27">
        <f>SUM('[1]Nederland (totaal)'!K110)/'Nederland (totaal)'!K56</f>
        <v>7.7636363636363646</v>
      </c>
      <c r="L56" s="27">
        <f>SUM('[1]Nederland (totaal)'!L110)/'Nederland (totaal)'!L56</f>
        <v>5.4797777777777776</v>
      </c>
      <c r="M56" s="27">
        <f>SUM('[1]Nederland (totaal)'!M110)/'Nederland (totaal)'!M56</f>
        <v>5.5635329341317368</v>
      </c>
      <c r="N56" s="28">
        <f>SUM('[1]Nederland (totaal)'!N110)/'Nederland (totaal)'!N56</f>
        <v>6.1016497728067121</v>
      </c>
    </row>
    <row r="57" spans="1:30">
      <c r="A57" s="29">
        <v>2004</v>
      </c>
      <c r="B57" s="27">
        <f>SUM('[1]Nederland (totaal)'!B111)/'Nederland (totaal)'!B57</f>
        <v>3.3990909090909089</v>
      </c>
      <c r="C57" s="27">
        <f>SUM('[1]Nederland (totaal)'!C111)/'Nederland (totaal)'!C57</f>
        <v>2.8905882352941177</v>
      </c>
      <c r="D57" s="27">
        <f>SUM('[1]Nederland (totaal)'!D111)/'Nederland (totaal)'!D57</f>
        <v>0.49684210526315797</v>
      </c>
      <c r="E57" s="27">
        <f>SUM('[1]Nederland (totaal)'!E111)/'Nederland (totaal)'!E57</f>
        <v>2.7783783783783789</v>
      </c>
      <c r="F57" s="27">
        <f>SUM('[1]Nederland (totaal)'!F111)/'Nederland (totaal)'!F57</f>
        <v>12.325043478260868</v>
      </c>
      <c r="G57" s="27">
        <f>SUM('[1]Nederland (totaal)'!G111)/'Nederland (totaal)'!G57</f>
        <v>5.3608029197080294</v>
      </c>
      <c r="H57" s="27">
        <f>SUM('[1]Nederland (totaal)'!H111)/'Nederland (totaal)'!H57</f>
        <v>6.8001181102362205</v>
      </c>
      <c r="I57" s="27">
        <f>SUM('[1]Nederland (totaal)'!I111)/'Nederland (totaal)'!I57</f>
        <v>6.327898089171974</v>
      </c>
      <c r="J57" s="27">
        <f>SUM('[1]Nederland (totaal)'!J111)/'Nederland (totaal)'!J57</f>
        <v>5.7755263157894747</v>
      </c>
      <c r="K57" s="27">
        <f>SUM('[1]Nederland (totaal)'!K111)/'Nederland (totaal)'!K57</f>
        <v>7.9466094420600859</v>
      </c>
      <c r="L57" s="27">
        <f>SUM('[1]Nederland (totaal)'!L111)/'Nederland (totaal)'!L57</f>
        <v>5.3720512820512818</v>
      </c>
      <c r="M57" s="27">
        <f>SUM('[1]Nederland (totaal)'!M111)/'Nederland (totaal)'!M57</f>
        <v>5.4781114551083583</v>
      </c>
      <c r="N57" s="28">
        <f>SUM('[1]Nederland (totaal)'!N111)/'Nederland (totaal)'!N57</f>
        <v>6.2091729323308265</v>
      </c>
    </row>
    <row r="58" spans="1:30">
      <c r="A58" s="29">
        <v>2005</v>
      </c>
      <c r="B58" s="27">
        <f>SUM('[1]Nederland (totaal)'!B112)/'Nederland (totaal)'!B58</f>
        <v>3.0040909090909094</v>
      </c>
      <c r="C58" s="27">
        <f>SUM('[1]Nederland (totaal)'!C112)/'Nederland (totaal)'!C58</f>
        <v>2.5721052631578951</v>
      </c>
      <c r="D58" s="27">
        <f>SUM('[1]Nederland (totaal)'!D112)/'Nederland (totaal)'!D58</f>
        <v>0.46200000000000002</v>
      </c>
      <c r="E58" s="27">
        <f>SUM('[1]Nederland (totaal)'!E112)/'Nederland (totaal)'!E58</f>
        <v>1.7613157894736844</v>
      </c>
      <c r="F58" s="27">
        <f>SUM('[1]Nederland (totaal)'!F112)/'Nederland (totaal)'!F58</f>
        <v>12.367913043478262</v>
      </c>
      <c r="G58" s="27">
        <f>SUM('[1]Nederland (totaal)'!G112)/'Nederland (totaal)'!G58</f>
        <v>5.3492502639915518</v>
      </c>
      <c r="H58" s="27">
        <f>SUM('[1]Nederland (totaal)'!H112)/'Nederland (totaal)'!H58</f>
        <v>6.7932936507936512</v>
      </c>
      <c r="I58" s="27">
        <f>SUM('[1]Nederland (totaal)'!I112)/'Nederland (totaal)'!I58</f>
        <v>6.0932894736842105</v>
      </c>
      <c r="J58" s="27">
        <f>SUM('[1]Nederland (totaal)'!J112)/'Nederland (totaal)'!J58</f>
        <v>5.8892391304347829</v>
      </c>
      <c r="K58" s="27">
        <f>SUM('[1]Nederland (totaal)'!K112)/'Nederland (totaal)'!K58</f>
        <v>8.2315111111111126</v>
      </c>
      <c r="L58" s="27">
        <f>SUM('[1]Nederland (totaal)'!L112)/'Nederland (totaal)'!L58</f>
        <v>5.7674193548387098</v>
      </c>
      <c r="M58" s="27">
        <f>SUM('[1]Nederland (totaal)'!M112)/'Nederland (totaal)'!M58</f>
        <v>5.577337662337662</v>
      </c>
      <c r="N58" s="28">
        <f>SUM('[1]Nederland (totaal)'!N112)/'Nederland (totaal)'!N58</f>
        <v>6.2681424375917771</v>
      </c>
    </row>
    <row r="59" spans="1:30">
      <c r="A59" s="29">
        <v>2006</v>
      </c>
      <c r="B59" s="27">
        <f>SUM('[1]Nederland (totaal)'!B113)/'Nederland (totaal)'!B59</f>
        <v>4.2550000000000008</v>
      </c>
      <c r="C59" s="27">
        <f>SUM('[1]Nederland (totaal)'!C113)/'Nederland (totaal)'!C59</f>
        <v>4.3327272727272721</v>
      </c>
      <c r="D59" s="27">
        <f>SUM('[1]Nederland (totaal)'!D113)/'Nederland (totaal)'!D59</f>
        <v>1.115</v>
      </c>
      <c r="E59" s="27">
        <f>SUM('[1]Nederland (totaal)'!E113)/'Nederland (totaal)'!E59</f>
        <v>3.6349999999999993</v>
      </c>
      <c r="F59" s="27">
        <f>SUM('[1]Nederland (totaal)'!F113)/'Nederland (totaal)'!F59</f>
        <v>13.286018518518519</v>
      </c>
      <c r="G59" s="27">
        <f>SUM('[1]Nederland (totaal)'!G113)/'Nederland (totaal)'!G59</f>
        <v>6.0474189675870358</v>
      </c>
      <c r="H59" s="27">
        <f>SUM('[1]Nederland (totaal)'!H113)/'Nederland (totaal)'!H59</f>
        <v>7.4555508474576273</v>
      </c>
      <c r="I59" s="27">
        <f>SUM('[1]Nederland (totaal)'!I113)/'Nederland (totaal)'!I59</f>
        <v>6.793970588235295</v>
      </c>
      <c r="J59" s="27">
        <f>SUM('[1]Nederland (totaal)'!J113)/'Nederland (totaal)'!J59</f>
        <v>6.2922857142857147</v>
      </c>
      <c r="K59" s="27">
        <f>SUM('[1]Nederland (totaal)'!K113)/'Nederland (totaal)'!K59</f>
        <v>9.1990346534653451</v>
      </c>
      <c r="L59" s="27">
        <f>SUM('[1]Nederland (totaal)'!L113)/'Nederland (totaal)'!L59</f>
        <v>7.6017261904761897</v>
      </c>
      <c r="M59" s="27">
        <f>SUM('[1]Nederland (totaal)'!M113)/'Nederland (totaal)'!M59</f>
        <v>7.7729838709677423</v>
      </c>
      <c r="N59" s="28">
        <f>SUM('[1]Nederland (totaal)'!N113)/'Nederland (totaal)'!N59</f>
        <v>7.3426489226869451</v>
      </c>
    </row>
    <row r="60" spans="1:30">
      <c r="A60" s="29">
        <v>2007</v>
      </c>
      <c r="B60" s="27">
        <f>SUM('[1]Nederland (totaal)'!B114)/'Nederland (totaal)'!B60</f>
        <v>4.2299999999999995</v>
      </c>
      <c r="C60" s="27">
        <f>SUM('[1]Nederland (totaal)'!C114)/'Nederland (totaal)'!C60</f>
        <v>5.0199999999999996</v>
      </c>
      <c r="D60" s="27">
        <f>SUM('[1]Nederland (totaal)'!D114)/'Nederland (totaal)'!D60</f>
        <v>0.87374999999999992</v>
      </c>
      <c r="E60" s="27">
        <f>SUM('[1]Nederland (totaal)'!E114)/'Nederland (totaal)'!E60</f>
        <v>4.7370588235294129</v>
      </c>
      <c r="F60" s="27">
        <f>SUM('[1]Nederland (totaal)'!F114)/'Nederland (totaal)'!F60</f>
        <v>13.054672897196262</v>
      </c>
      <c r="G60" s="27">
        <f>SUM('[1]Nederland (totaal)'!G114)/'Nederland (totaal)'!G60</f>
        <v>6.3237361282367459</v>
      </c>
      <c r="H60" s="27">
        <f>SUM('[1]Nederland (totaal)'!H114)/'Nederland (totaal)'!H60</f>
        <v>7.6685344827586199</v>
      </c>
      <c r="I60" s="27">
        <f>SUM('[1]Nederland (totaal)'!I114)/'Nederland (totaal)'!I60</f>
        <v>6.9015909090909098</v>
      </c>
      <c r="J60" s="27">
        <f>SUM('[1]Nederland (totaal)'!J114)/'Nederland (totaal)'!J60</f>
        <v>6.4945882352941169</v>
      </c>
      <c r="K60" s="27">
        <f>SUM('[1]Nederland (totaal)'!K114)/'Nederland (totaal)'!K60</f>
        <v>9.8251794871794882</v>
      </c>
      <c r="L60" s="27">
        <f>SUM('[1]Nederland (totaal)'!L114)/'Nederland (totaal)'!L60</f>
        <v>7.7059411764705885</v>
      </c>
      <c r="M60" s="27">
        <f>SUM('[1]Nederland (totaal)'!M114)/'Nederland (totaal)'!M60</f>
        <v>7.7207812499999999</v>
      </c>
      <c r="N60" s="28">
        <f>SUM('[1]Nederland (totaal)'!N114)/'Nederland (totaal)'!N60</f>
        <v>7.5850150408250974</v>
      </c>
    </row>
    <row r="61" spans="1:30">
      <c r="A61" s="29">
        <v>2008</v>
      </c>
      <c r="B61" s="27">
        <f>SUM('[1]Nederland (totaal)'!B115)/'Nederland (totaal)'!B61</f>
        <v>3.9583333333333335</v>
      </c>
      <c r="C61" s="27">
        <f>SUM('[1]Nederland (totaal)'!C115)/'Nederland (totaal)'!C61</f>
        <v>5.4083333333333341</v>
      </c>
      <c r="D61" s="27">
        <f>SUM('[1]Nederland (totaal)'!D115)/'Nederland (totaal)'!D61</f>
        <v>0.91076923076923078</v>
      </c>
      <c r="E61" s="27">
        <f>SUM('[1]Nederland (totaal)'!E115)/'Nederland (totaal)'!E61</f>
        <v>3.118846153846154</v>
      </c>
      <c r="F61" s="27">
        <f>SUM('[1]Nederland (totaal)'!F115)/'Nederland (totaal)'!F61</f>
        <v>13.242735849056604</v>
      </c>
      <c r="G61" s="27">
        <f>SUM('[1]Nederland (totaal)'!G115)/'Nederland (totaal)'!G61</f>
        <v>6.5907351077313052</v>
      </c>
      <c r="H61" s="27">
        <f>SUM('[1]Nederland (totaal)'!H115)/'Nederland (totaal)'!H61</f>
        <v>7.6247807017543856</v>
      </c>
      <c r="I61" s="27">
        <f>SUM('[1]Nederland (totaal)'!I115)/'Nederland (totaal)'!I61</f>
        <v>6.7899999999999991</v>
      </c>
      <c r="J61" s="27">
        <f>SUM('[1]Nederland (totaal)'!J115)/'Nederland (totaal)'!J61</f>
        <v>6.3351162790697666</v>
      </c>
      <c r="K61" s="27">
        <f>SUM('[1]Nederland (totaal)'!K115)/'Nederland (totaal)'!K61</f>
        <v>10.380820105820105</v>
      </c>
      <c r="L61" s="27">
        <f>SUM('[1]Nederland (totaal)'!L115)/'Nederland (totaal)'!L61</f>
        <v>7.3804597701149426</v>
      </c>
      <c r="M61" s="27">
        <f>SUM('[1]Nederland (totaal)'!M115)/'Nederland (totaal)'!M61</f>
        <v>7.2489705882352951</v>
      </c>
      <c r="N61" s="28">
        <f>SUM('[1]Nederland (totaal)'!N115)/'Nederland (totaal)'!N61</f>
        <v>7.6434795698924729</v>
      </c>
    </row>
    <row r="62" spans="1:30">
      <c r="A62" s="29">
        <v>2009</v>
      </c>
      <c r="B62" s="27">
        <f>SUM('[1]Nederland (totaal)'!B116)/'Nederland (totaal)'!B62</f>
        <v>3.4119999999999999</v>
      </c>
      <c r="C62" s="27">
        <f>SUM('[1]Nederland (totaal)'!C116)/'Nederland (totaal)'!C62</f>
        <v>4.014615384615384</v>
      </c>
      <c r="D62" s="27">
        <f>SUM('[1]Nederland (totaal)'!D116)/'Nederland (totaal)'!D62</f>
        <v>0.95</v>
      </c>
      <c r="E62" s="27">
        <f>SUM('[1]Nederland (totaal)'!E116)/'Nederland (totaal)'!E62</f>
        <v>2.038787878787879</v>
      </c>
      <c r="F62" s="27">
        <f>SUM('[1]Nederland (totaal)'!F116)/'Nederland (totaal)'!F62</f>
        <v>13.840485436893204</v>
      </c>
      <c r="G62" s="27">
        <f>SUM('[1]Nederland (totaal)'!G116)/'Nederland (totaal)'!G62</f>
        <v>6.5175158428390372</v>
      </c>
      <c r="H62" s="27">
        <f>SUM('[1]Nederland (totaal)'!H116)/'Nederland (totaal)'!H62</f>
        <v>7.374878048780487</v>
      </c>
      <c r="I62" s="27">
        <f>SUM('[1]Nederland (totaal)'!I116)/'Nederland (totaal)'!I62</f>
        <v>6.9064341085271321</v>
      </c>
      <c r="J62" s="27">
        <f>SUM('[1]Nederland (totaal)'!J116)/'Nederland (totaal)'!J62</f>
        <v>6.0612941176470594</v>
      </c>
      <c r="K62" s="27">
        <f>SUM('[1]Nederland (totaal)'!K116)/'Nederland (totaal)'!K62</f>
        <v>10.810108108108109</v>
      </c>
      <c r="L62" s="27">
        <f>SUM('[1]Nederland (totaal)'!L116)/'Nederland (totaal)'!L62</f>
        <v>8.0496571428571411</v>
      </c>
      <c r="M62" s="27">
        <f>SUM('[1]Nederland (totaal)'!M116)/'Nederland (totaal)'!M62</f>
        <v>7.2712857142857139</v>
      </c>
      <c r="N62" s="28">
        <f>SUM('[1]Nederland (totaal)'!N116)/'Nederland (totaal)'!N62</f>
        <v>7.6725138948268503</v>
      </c>
    </row>
    <row r="63" spans="1:30">
      <c r="A63" s="29">
        <v>2010</v>
      </c>
      <c r="B63" s="27">
        <f>SUM('[1]Nederland (totaal)'!B117)/'Nederland (totaal)'!B63</f>
        <v>4.5905882352941179</v>
      </c>
      <c r="C63" s="27">
        <f>SUM('[1]Nederland (totaal)'!C117)/'Nederland (totaal)'!C63</f>
        <v>4.0049999999999999</v>
      </c>
      <c r="D63" s="27">
        <f>SUM('[1]Nederland (totaal)'!D117)/'Nederland (totaal)'!D63</f>
        <v>1.1339999999999999</v>
      </c>
      <c r="E63" s="27">
        <f>SUM('[1]Nederland (totaal)'!E117)/'Nederland (totaal)'!E63</f>
        <v>2.091764705882353</v>
      </c>
      <c r="F63" s="27">
        <f>SUM('[1]Nederland (totaal)'!F117)/'Nederland (totaal)'!F63</f>
        <v>14.965</v>
      </c>
      <c r="G63" s="27">
        <f>SUM('[1]Nederland (totaal)'!G117)/'Nederland (totaal)'!G63</f>
        <v>6.436538952745849</v>
      </c>
      <c r="H63" s="27">
        <f>SUM('[1]Nederland (totaal)'!H117)/'Nederland (totaal)'!H63</f>
        <v>7.6348780487804868</v>
      </c>
      <c r="I63" s="27">
        <f>SUM('[1]Nederland (totaal)'!I117)/'Nederland (totaal)'!I63</f>
        <v>6.8503225806451624</v>
      </c>
      <c r="J63" s="27">
        <f>SUM('[1]Nederland (totaal)'!J117)/'Nederland (totaal)'!J63</f>
        <v>5.6636871508379887</v>
      </c>
      <c r="K63" s="27">
        <f>SUM('[1]Nederland (totaal)'!K117)/'Nederland (totaal)'!K63</f>
        <v>10.697795698924731</v>
      </c>
      <c r="L63" s="27">
        <f>SUM('[1]Nederland (totaal)'!L117)/'Nederland (totaal)'!L63</f>
        <v>8.2888387096774192</v>
      </c>
      <c r="M63" s="27">
        <f>SUM('[1]Nederland (totaal)'!M117)/'Nederland (totaal)'!M63</f>
        <v>7.3184642857142874</v>
      </c>
      <c r="N63" s="28">
        <f>SUM('[1]Nederland (totaal)'!N117)/'Nederland (totaal)'!N63</f>
        <v>7.6799739809193408</v>
      </c>
    </row>
    <row r="64" spans="1:30">
      <c r="A64" s="29">
        <v>2011</v>
      </c>
      <c r="B64" s="27">
        <f>SUM('[1]Nederland (totaal)'!B118)/'Nederland (totaal)'!B64</f>
        <v>3.76125</v>
      </c>
      <c r="C64" s="27">
        <f>SUM('[1]Nederland (totaal)'!C118)/'Nederland (totaal)'!C64</f>
        <v>3.4116666666666666</v>
      </c>
      <c r="D64" s="27">
        <f>SUM('[1]Nederland (totaal)'!D118)/'Nederland (totaal)'!D64</f>
        <v>0.65500000000000003</v>
      </c>
      <c r="E64" s="27">
        <f>SUM('[1]Nederland (totaal)'!E118)/'Nederland (totaal)'!E64</f>
        <v>1.9133333333333331</v>
      </c>
      <c r="F64" s="27">
        <f>SUM('[1]Nederland (totaal)'!F118)/'Nederland (totaal)'!F64</f>
        <v>14.552150537634407</v>
      </c>
      <c r="G64" s="27">
        <f>SUM('[1]Nederland (totaal)'!G118)/'Nederland (totaal)'!G64</f>
        <v>6.5985092348284962</v>
      </c>
      <c r="H64" s="27">
        <f>SUM('[1]Nederland (totaal)'!H118)/'Nederland (totaal)'!H64</f>
        <v>7.9025321888412012</v>
      </c>
      <c r="I64" s="27">
        <f>SUM('[1]Nederland (totaal)'!I118)/'Nederland (totaal)'!I64</f>
        <v>6.8191735537190086</v>
      </c>
      <c r="J64" s="27">
        <f>SUM('[1]Nederland (totaal)'!J118)/'Nederland (totaal)'!J64</f>
        <v>5.6388484848484843</v>
      </c>
      <c r="K64" s="27">
        <f>SUM('[1]Nederland (totaal)'!K118)/'Nederland (totaal)'!K64</f>
        <v>10.760793650793651</v>
      </c>
      <c r="L64" s="27">
        <f>SUM('[1]Nederland (totaal)'!L118)/'Nederland (totaal)'!L64</f>
        <v>8.1439743589743596</v>
      </c>
      <c r="M64" s="27">
        <f>SUM('[1]Nederland (totaal)'!M118)/'Nederland (totaal)'!M64</f>
        <v>7.7353435114503819</v>
      </c>
      <c r="N64" s="28">
        <f>SUM('[1]Nederland (totaal)'!N118)/'Nederland (totaal)'!N64</f>
        <v>7.8396410946612836</v>
      </c>
    </row>
    <row r="65" spans="1:14">
      <c r="A65" s="29">
        <v>2012</v>
      </c>
      <c r="B65" s="27">
        <f>SUM('[1]Nederland (totaal)'!B119)/'Nederland (totaal)'!B65</f>
        <v>4.6158333333333337</v>
      </c>
      <c r="C65" s="27">
        <f>SUM('[1]Nederland (totaal)'!C119)/'Nederland (totaal)'!C65</f>
        <v>3.5110000000000001</v>
      </c>
      <c r="D65" s="27">
        <f>SUM('[1]Nederland (totaal)'!D119)/'Nederland (totaal)'!D65</f>
        <v>0.27857142857142858</v>
      </c>
      <c r="E65" s="27">
        <f>SUM('[1]Nederland (totaal)'!E119)/'Nederland (totaal)'!E65</f>
        <v>1.7804761904761905</v>
      </c>
      <c r="F65" s="27">
        <f>SUM('[1]Nederland (totaal)'!F119)/'Nederland (totaal)'!F65</f>
        <v>14.823626373626373</v>
      </c>
      <c r="G65" s="27">
        <f>SUM('[1]Nederland (totaal)'!G119)/'Nederland (totaal)'!G65</f>
        <v>6.7681250000000004</v>
      </c>
      <c r="H65" s="27">
        <f>SUM('[1]Nederland (totaal)'!H119)/'Nederland (totaal)'!H65</f>
        <v>8.1036000000000001</v>
      </c>
      <c r="I65" s="27">
        <f>SUM('[1]Nederland (totaal)'!I119)/'Nederland (totaal)'!I65</f>
        <v>6.5363793103448282</v>
      </c>
      <c r="J65" s="27">
        <f>SUM('[1]Nederland (totaal)'!J119)/'Nederland (totaal)'!J65</f>
        <v>5.8270700636942676</v>
      </c>
      <c r="K65" s="27">
        <f>SUM('[1]Nederland (totaal)'!K119)/'Nederland (totaal)'!K65</f>
        <v>10.921318681318681</v>
      </c>
      <c r="L65" s="27">
        <f>SUM('[1]Nederland (totaal)'!L119)/'Nederland (totaal)'!L65</f>
        <v>7.9177419354838712</v>
      </c>
      <c r="M65" s="27">
        <f>SUM('[1]Nederland (totaal)'!M119)/'Nederland (totaal)'!M65</f>
        <v>8.451173913043478</v>
      </c>
      <c r="N65" s="28">
        <f>SUM('[1]Nederland (totaal)'!N119)/'Nederland (totaal)'!N65</f>
        <v>8.0522080979284372</v>
      </c>
    </row>
    <row r="66" spans="1:14">
      <c r="A66" s="29">
        <v>2013</v>
      </c>
      <c r="B66" s="27">
        <f>SUM('[1]Nederland (totaal)'!B120)/'Nederland (totaal)'!B66</f>
        <v>4.4890909090909092</v>
      </c>
      <c r="C66" s="27">
        <f>SUM('[1]Nederland (totaal)'!C120)/'Nederland (totaal)'!C66</f>
        <v>2.4516666666666667</v>
      </c>
      <c r="D66" s="27">
        <f>SUM('[1]Nederland (totaal)'!D120)/'Nederland (totaal)'!D66</f>
        <v>0.27571428571428569</v>
      </c>
      <c r="E66" s="27">
        <f>SUM('[1]Nederland (totaal)'!E120)/'Nederland (totaal)'!E66</f>
        <v>1.8928</v>
      </c>
      <c r="F66" s="27">
        <f>SUM('[1]Nederland (totaal)'!F120)/'Nederland (totaal)'!F66</f>
        <v>14.94267441860465</v>
      </c>
      <c r="G66" s="27">
        <f>SUM('[1]Nederland (totaal)'!G120)/'Nederland (totaal)'!G66</f>
        <v>7.0723849372384935</v>
      </c>
      <c r="H66" s="27">
        <f>SUM('[1]Nederland (totaal)'!H120)/'Nederland (totaal)'!H66</f>
        <v>8.5154883720930226</v>
      </c>
      <c r="I66" s="27">
        <f>SUM('[1]Nederland (totaal)'!I120)/'Nederland (totaal)'!I66</f>
        <v>7.1425438596491224</v>
      </c>
      <c r="J66" s="27">
        <f>SUM('[1]Nederland (totaal)'!J120)/'Nederland (totaal)'!J66</f>
        <v>6.0545945945945947</v>
      </c>
      <c r="K66" s="27">
        <f>SUM('[1]Nederland (totaal)'!K120)/'Nederland (totaal)'!K66</f>
        <v>11.525831062670299</v>
      </c>
      <c r="L66" s="27">
        <f>SUM('[1]Nederland (totaal)'!L120)/'Nederland (totaal)'!L66</f>
        <v>7.7336875000000003</v>
      </c>
      <c r="M66" s="27">
        <f>SUM('[1]Nederland (totaal)'!M120)/'Nederland (totaal)'!M66</f>
        <v>8.4311013215859028</v>
      </c>
      <c r="N66" s="28">
        <f>SUM('[1]Nederland (totaal)'!N120)/'Nederland (totaal)'!N66</f>
        <v>8.3324126376256569</v>
      </c>
    </row>
    <row r="67" spans="1:14">
      <c r="A67" s="29">
        <v>2014</v>
      </c>
      <c r="B67" s="27">
        <f>SUM('[1]Nederland (totaal)'!B121)/'Nederland (totaal)'!B67</f>
        <v>4.8211111111111116</v>
      </c>
      <c r="C67" s="27">
        <f>SUM('[1]Nederland (totaal)'!C121)/'Nederland (totaal)'!C67</f>
        <v>2.7687499999999998</v>
      </c>
      <c r="D67" s="27">
        <f>SUM('[1]Nederland (totaal)'!D121)/'Nederland (totaal)'!D67</f>
        <v>0.6825</v>
      </c>
      <c r="E67" s="27">
        <f>SUM('[1]Nederland (totaal)'!E121)/'Nederland (totaal)'!E67</f>
        <v>2.2636000000000003</v>
      </c>
      <c r="F67" s="27">
        <f>SUM('[1]Nederland (totaal)'!F121)/'Nederland (totaal)'!F67</f>
        <v>15.020617283950617</v>
      </c>
      <c r="G67" s="27">
        <f>SUM('[1]Nederland (totaal)'!G121)/'Nederland (totaal)'!G67</f>
        <v>7.5426895565092993</v>
      </c>
      <c r="H67" s="27">
        <f>SUM('[1]Nederland (totaal)'!H121)/'Nederland (totaal)'!H67</f>
        <v>8.8492574257425733</v>
      </c>
      <c r="I67" s="27">
        <f>SUM('[1]Nederland (totaal)'!I121)/'Nederland (totaal)'!I67</f>
        <v>7.0470642201834863</v>
      </c>
      <c r="J67" s="27">
        <f>SUM('[1]Nederland (totaal)'!J121)/'Nederland (totaal)'!J67</f>
        <v>6.6133333333333333</v>
      </c>
      <c r="K67" s="27">
        <f>SUM('[1]Nederland (totaal)'!K121)/'Nederland (totaal)'!K67</f>
        <v>11.938647887323944</v>
      </c>
      <c r="L67" s="27">
        <f>SUM('[1]Nederland (totaal)'!L121)/'Nederland (totaal)'!L67</f>
        <v>7.7079503105590064</v>
      </c>
      <c r="M67" s="27">
        <f>SUM('[1]Nederland (totaal)'!M121)/'Nederland (totaal)'!M67</f>
        <v>8.6905022831050225</v>
      </c>
      <c r="N67" s="28">
        <f>SUM('[1]Nederland (totaal)'!N121)/'Nederland (totaal)'!N67</f>
        <v>8.6698958849776897</v>
      </c>
    </row>
    <row r="68" spans="1:14">
      <c r="A68" s="29">
        <v>2015</v>
      </c>
      <c r="B68" s="27">
        <f>SUM('[1]Nederland (totaal)'!B122)/'Nederland (totaal)'!B68</f>
        <v>5.8971428571428577</v>
      </c>
      <c r="C68" s="27">
        <f>SUM('[1]Nederland (totaal)'!C122)/'Nederland (totaal)'!C68</f>
        <v>3.7533333333333334</v>
      </c>
      <c r="D68" s="27">
        <f>SUM('[1]Nederland (totaal)'!D122)/'Nederland (totaal)'!D68</f>
        <v>0.2225</v>
      </c>
      <c r="E68" s="27">
        <f>SUM('[1]Nederland (totaal)'!E122)/'Nederland (totaal)'!E68</f>
        <v>2.534782608695652</v>
      </c>
      <c r="F68" s="27">
        <f>SUM('[1]Nederland (totaal)'!F122)/'Nederland (totaal)'!F68</f>
        <v>14.509523809523809</v>
      </c>
      <c r="G68" s="27">
        <f>SUM('[1]Nederland (totaal)'!G122)/'Nederland (totaal)'!G68</f>
        <v>8.3552905198776752</v>
      </c>
      <c r="H68" s="27">
        <f>SUM('[1]Nederland (totaal)'!H122)/'Nederland (totaal)'!H68</f>
        <v>9.0857731958762891</v>
      </c>
      <c r="I68" s="27">
        <f>SUM('[1]Nederland (totaal)'!I122)/'Nederland (totaal)'!I68</f>
        <v>8.5625999999999998</v>
      </c>
      <c r="J68" s="27">
        <f>SUM('[1]Nederland (totaal)'!J122)/'Nederland (totaal)'!J68</f>
        <v>7.4350393700787398</v>
      </c>
      <c r="K68" s="27">
        <f>SUM('[1]Nederland (totaal)'!K122)/'Nederland (totaal)'!K68</f>
        <v>12.322617079889806</v>
      </c>
      <c r="L68" s="27">
        <f>SUM('[1]Nederland (totaal)'!L122)/'Nederland (totaal)'!L68</f>
        <v>8.2889999999999997</v>
      </c>
      <c r="M68" s="27">
        <f>SUM('[1]Nederland (totaal)'!M122)/'Nederland (totaal)'!M68</f>
        <v>8.6561395348837209</v>
      </c>
      <c r="N68" s="28">
        <f>SUM('[1]Nederland (totaal)'!N122)/'Nederland (totaal)'!N68</f>
        <v>9.3133523611831865</v>
      </c>
    </row>
    <row r="69" spans="1:14">
      <c r="A69" s="29">
        <v>2016</v>
      </c>
      <c r="B69" s="27">
        <f>SUM('[1]Nederland (totaal)'!B123)/'Nederland (totaal)'!B69</f>
        <v>2.7870588235294118</v>
      </c>
      <c r="C69" s="27">
        <f>SUM('[1]Nederland (totaal)'!C123)/'Nederland (totaal)'!C69</f>
        <v>3.2171428571428571</v>
      </c>
      <c r="D69" s="27">
        <f>SUM('[1]Nederland (totaal)'!D123)/'Nederland (totaal)'!D69</f>
        <v>0.61571428571428566</v>
      </c>
      <c r="E69" s="27">
        <f>SUM('[1]Nederland (totaal)'!E123)/'Nederland (totaal)'!E69</f>
        <v>1.32</v>
      </c>
      <c r="F69" s="27">
        <f>SUM('[1]Nederland (totaal)'!F123)/'Nederland (totaal)'!F69</f>
        <v>14.301204819277109</v>
      </c>
      <c r="G69" s="27">
        <f>SUM('[1]Nederland (totaal)'!G123)/'Nederland (totaal)'!G69</f>
        <v>7.6746896551724131</v>
      </c>
      <c r="H69" s="27">
        <f>SUM('[1]Nederland (totaal)'!H123)/'Nederland (totaal)'!H69</f>
        <v>8.1350869565217394</v>
      </c>
      <c r="I69" s="27">
        <f>SUM('[1]Nederland (totaal)'!I123)/'Nederland (totaal)'!I69</f>
        <v>8.0003921568627447</v>
      </c>
      <c r="J69" s="27">
        <f>SUM('[1]Nederland (totaal)'!J123)/'Nederland (totaal)'!J69</f>
        <v>6.2433774834437088</v>
      </c>
      <c r="K69" s="27">
        <f>SUM('[1]Nederland (totaal)'!K123)/'Nederland (totaal)'!K69</f>
        <v>12.701368715083799</v>
      </c>
      <c r="L69" s="27">
        <f>SUM('[1]Nederland (totaal)'!L123)/'Nederland (totaal)'!L69</f>
        <v>7.3710285714285719</v>
      </c>
      <c r="M69" s="27">
        <f>SUM('[1]Nederland (totaal)'!M123)/'Nederland (totaal)'!M69</f>
        <v>5.7667374005305039</v>
      </c>
      <c r="N69" s="28">
        <f>SUM('[1]Nederland (totaal)'!N123)/'Nederland (totaal)'!N69</f>
        <v>8.1420043956043955</v>
      </c>
    </row>
    <row r="70" spans="1:14">
      <c r="A70" s="29">
        <v>2017</v>
      </c>
      <c r="B70" s="27">
        <f>SUM('[1]Nederland (totaal)'!B124)/'Nederland (totaal)'!B70</f>
        <v>2.8305882352941176</v>
      </c>
      <c r="C70" s="27">
        <f>SUM('[1]Nederland (totaal)'!C124)/'Nederland (totaal)'!C70</f>
        <v>3.27</v>
      </c>
      <c r="D70" s="27">
        <f>SUM('[1]Nederland (totaal)'!D124)/'Nederland (totaal)'!D70</f>
        <v>0.54818181818181821</v>
      </c>
      <c r="E70" s="27">
        <f>SUM('[1]Nederland (totaal)'!E124)/'Nederland (totaal)'!E70</f>
        <v>1.3225531914893616</v>
      </c>
      <c r="F70" s="27">
        <f>SUM('[1]Nederland (totaal)'!F124)/'Nederland (totaal)'!F70</f>
        <v>14.043214285714287</v>
      </c>
      <c r="G70" s="27">
        <f>SUM('[1]Nederland (totaal)'!G124)/'Nederland (totaal)'!G70</f>
        <v>7.6374119241192409</v>
      </c>
      <c r="H70" s="27">
        <f>SUM('[1]Nederland (totaal)'!H124)/'Nederland (totaal)'!H70</f>
        <v>8.005764192139738</v>
      </c>
      <c r="I70" s="27">
        <f>SUM('[1]Nederland (totaal)'!I124)/'Nederland (totaal)'!I70</f>
        <v>7.7740384615384617</v>
      </c>
      <c r="J70" s="27">
        <f>SUM('[1]Nederland (totaal)'!J124)/'Nederland (totaal)'!J70</f>
        <v>5.9443589743589751</v>
      </c>
      <c r="K70" s="27">
        <f>SUM('[1]Nederland (totaal)'!K124)/'Nederland (totaal)'!K70</f>
        <v>12.876312849162012</v>
      </c>
      <c r="L70" s="27">
        <f>SUM('[1]Nederland (totaal)'!L124)/'Nederland (totaal)'!L70</f>
        <v>6.8932795698924734</v>
      </c>
      <c r="M70" s="27">
        <f>SUM('[1]Nederland (totaal)'!M124)/'Nederland (totaal)'!M70</f>
        <v>5.0847677261613695</v>
      </c>
      <c r="N70" s="28">
        <f>SUM('[1]Nederland (totaal)'!N124)/'Nederland (totaal)'!N70</f>
        <v>7.8840238704177317</v>
      </c>
    </row>
    <row r="71" spans="1:14">
      <c r="A71" s="29">
        <v>2018</v>
      </c>
      <c r="B71" s="27">
        <f>SUM('[1]Nederland (totaal)'!B125)/'Nederland (totaal)'!B71</f>
        <v>2.6121052631578947</v>
      </c>
      <c r="C71" s="27">
        <f>SUM('[1]Nederland (totaal)'!C125)/'Nederland (totaal)'!C71</f>
        <v>3.2571428571428571</v>
      </c>
      <c r="D71" s="27">
        <f>SUM('[1]Nederland (totaal)'!D125)/'Nederland (totaal)'!D71</f>
        <v>0.24399999999999999</v>
      </c>
      <c r="E71" s="27">
        <f>SUM('[1]Nederland (totaal)'!E125)/'Nederland (totaal)'!E71</f>
        <v>1.2290000000000001</v>
      </c>
      <c r="F71" s="27">
        <f>SUM('[1]Nederland (totaal)'!F125)/'Nederland (totaal)'!F71</f>
        <v>14.977974683544304</v>
      </c>
      <c r="G71" s="27">
        <f>SUM('[1]Nederland (totaal)'!G125)/'Nederland (totaal)'!G71</f>
        <v>7.7525346260387806</v>
      </c>
      <c r="H71" s="27">
        <f>SUM('[1]Nederland (totaal)'!H125)/'Nederland (totaal)'!H71</f>
        <v>8.1963513513513515</v>
      </c>
      <c r="I71" s="27">
        <f>SUM('[1]Nederland (totaal)'!I125)/'Nederland (totaal)'!I71</f>
        <v>7.5675238095238102</v>
      </c>
      <c r="J71" s="27">
        <f>SUM('[1]Nederland (totaal)'!J125)/'Nederland (totaal)'!J71</f>
        <v>5.7372327044025155</v>
      </c>
      <c r="K71" s="27">
        <f>SUM('[1]Nederland (totaal)'!K125)/'Nederland (totaal)'!K71</f>
        <v>13.065480225988701</v>
      </c>
      <c r="L71" s="27">
        <f>SUM('[1]Nederland (totaal)'!L125)/'Nederland (totaal)'!L71</f>
        <v>6.8978571428571431</v>
      </c>
      <c r="M71" s="27">
        <f>SUM('[1]Nederland (totaal)'!M125)/'Nederland (totaal)'!M71</f>
        <v>5.0013184079601993</v>
      </c>
      <c r="N71" s="28">
        <f>SUM('[1]Nederland (totaal)'!N125)/'Nederland (totaal)'!N71</f>
        <v>7.9335482475118999</v>
      </c>
    </row>
    <row r="72" spans="1:14">
      <c r="A72" s="29">
        <v>2019</v>
      </c>
      <c r="B72" s="27">
        <f>SUM('[1]Nederland (totaal)'!B126)/'Nederland (totaal)'!B72</f>
        <v>2.5972222222222223</v>
      </c>
      <c r="C72" s="27">
        <f>SUM('[1]Nederland (totaal)'!C126)/'Nederland (totaal)'!C72</f>
        <v>2.4539999999999997</v>
      </c>
      <c r="D72" s="27">
        <f>SUM('[1]Nederland (totaal)'!D126)/'Nederland (totaal)'!D72</f>
        <v>0.59363636363636363</v>
      </c>
      <c r="E72" s="27">
        <f>SUM('[1]Nederland (totaal)'!E126)/'Nederland (totaal)'!E72</f>
        <v>1.3041176470588236</v>
      </c>
      <c r="F72" s="27">
        <f>SUM('[1]Nederland (totaal)'!F126)/'Nederland (totaal)'!F72</f>
        <v>15.622400000000001</v>
      </c>
      <c r="G72" s="27">
        <f>SUM('[1]Nederland (totaal)'!G126)/'Nederland (totaal)'!G72</f>
        <v>7.7488372093023248</v>
      </c>
      <c r="H72" s="27">
        <f>SUM('[1]Nederland (totaal)'!H126)/'Nederland (totaal)'!H72</f>
        <v>7.9010320284697508</v>
      </c>
      <c r="I72" s="27">
        <f>SUM('[1]Nederland (totaal)'!I126)/'Nederland (totaal)'!I72</f>
        <v>7.415909090909091</v>
      </c>
      <c r="J72" s="27">
        <f>SUM('[1]Nederland (totaal)'!J126)/'Nederland (totaal)'!J72</f>
        <v>5</v>
      </c>
      <c r="K72" s="27">
        <f>SUM('[1]Nederland (totaal)'!K126)/'Nederland (totaal)'!K72</f>
        <v>12.910790960451978</v>
      </c>
      <c r="L72" s="27">
        <f>SUM('[1]Nederland (totaal)'!L126)/'Nederland (totaal)'!L72</f>
        <v>6.8935164835164828</v>
      </c>
      <c r="M72" s="27">
        <f>SUM('[1]Nederland (totaal)'!M126)/'Nederland (totaal)'!M72</f>
        <v>4.8933163265306128</v>
      </c>
      <c r="N72" s="28">
        <f>SUM('[1]Nederland (totaal)'!N126)/'Nederland (totaal)'!N72</f>
        <v>7.8787984496124031</v>
      </c>
    </row>
    <row r="73" spans="1:14">
      <c r="A73" s="29">
        <v>2020</v>
      </c>
      <c r="B73" s="27">
        <f>SUM('[1]Nederland (totaal)'!B127)/'Nederland (totaal)'!B73</f>
        <v>2.2542857142857144</v>
      </c>
      <c r="C73" s="27">
        <f>SUM('[1]Nederland (totaal)'!C127)/'Nederland (totaal)'!C73</f>
        <v>2.35</v>
      </c>
      <c r="D73" s="27">
        <f>SUM('[1]Nederland (totaal)'!D127)/'Nederland (totaal)'!D73</f>
        <v>0.3457142857142857</v>
      </c>
      <c r="E73" s="27">
        <f>SUM('[1]Nederland (totaal)'!E127)/'Nederland (totaal)'!E73</f>
        <v>1.1133962264150943</v>
      </c>
      <c r="F73" s="27">
        <f>SUM('[1]Nederland (totaal)'!F127)/'Nederland (totaal)'!F73</f>
        <v>15.839295774647885</v>
      </c>
      <c r="G73" s="27">
        <f>SUM('[1]Nederland (totaal)'!G127)/'Nederland (totaal)'!G73</f>
        <v>7.5700805369127515</v>
      </c>
      <c r="H73" s="27">
        <f>SUM('[1]Nederland (totaal)'!H127)/'Nederland (totaal)'!H73</f>
        <v>7.5920629370629369</v>
      </c>
      <c r="I73" s="27">
        <f>SUM('[1]Nederland (totaal)'!I127)/'Nederland (totaal)'!I73</f>
        <v>7.3960000000000008</v>
      </c>
      <c r="J73" s="27">
        <f>SUM('[1]Nederland (totaal)'!J127)/'Nederland (totaal)'!J73</f>
        <v>4.7682242990654204</v>
      </c>
      <c r="K73" s="27">
        <f>SUM('[1]Nederland (totaal)'!K127)/'Nederland (totaal)'!K73</f>
        <v>12.991325648414985</v>
      </c>
      <c r="L73" s="27">
        <f>SUM('[1]Nederland (totaal)'!L127)/'Nederland (totaal)'!L73</f>
        <v>6.8751381215469616</v>
      </c>
      <c r="M73" s="27">
        <f>SUM('[1]Nederland (totaal)'!M127)/'Nederland (totaal)'!M73</f>
        <v>4.7379319371727755</v>
      </c>
      <c r="N73" s="28">
        <f>SUM('[1]Nederland (totaal)'!N127)/'Nederland (totaal)'!N73</f>
        <v>7.7149074472664658</v>
      </c>
    </row>
    <row r="74" spans="1:14">
      <c r="A74" s="29">
        <v>2021</v>
      </c>
      <c r="B74" s="27">
        <f>SUM('[1]Nederland (totaal)'!B128)/'Nederland (totaal)'!B74</f>
        <v>2.3155000000000001</v>
      </c>
      <c r="C74" s="27">
        <f>SUM('[1]Nederland (totaal)'!C128)/'Nederland (totaal)'!C74</f>
        <v>2.3445454545454543</v>
      </c>
      <c r="D74" s="27">
        <f>SUM('[1]Nederland (totaal)'!D128)/'Nederland (totaal)'!D74</f>
        <v>0.29333333333333333</v>
      </c>
      <c r="E74" s="27">
        <f>SUM('[1]Nederland (totaal)'!E128)/'Nederland (totaal)'!E74</f>
        <v>0.94892857142857145</v>
      </c>
      <c r="F74" s="27">
        <f>SUM('[1]Nederland (totaal)'!F128)/'Nederland (totaal)'!F74</f>
        <v>15.768749999999999</v>
      </c>
      <c r="G74" s="27">
        <f>SUM('[1]Nederland (totaal)'!G128)/'Nederland (totaal)'!G74</f>
        <v>7.7213975576662142</v>
      </c>
      <c r="H74" s="27">
        <f>SUM('[1]Nederland (totaal)'!H128)/'Nederland (totaal)'!H74</f>
        <v>7.5282206405693941</v>
      </c>
      <c r="I74" s="27">
        <f>SUM('[1]Nederland (totaal)'!I128)/'Nederland (totaal)'!I74</f>
        <v>7.2433009708737854</v>
      </c>
      <c r="J74" s="27">
        <f>SUM('[1]Nederland (totaal)'!J128)/'Nederland (totaal)'!J74</f>
        <v>4.4354464285714288</v>
      </c>
      <c r="K74" s="27">
        <f>SUM('[1]Nederland (totaal)'!K128)/'Nederland (totaal)'!K74</f>
        <v>12.870782608695652</v>
      </c>
      <c r="L74" s="27">
        <f>SUM('[1]Nederland (totaal)'!L128)/'Nederland (totaal)'!L74</f>
        <v>7.2456983240223467</v>
      </c>
      <c r="M74" s="27">
        <f>SUM('[1]Nederland (totaal)'!M128)/'Nederland (totaal)'!M74</f>
        <v>4.5407894736842103</v>
      </c>
      <c r="N74" s="28">
        <f>SUM('[1]Nederland (totaal)'!N128)/'Nederland (totaal)'!N74</f>
        <v>7.6922630895716138</v>
      </c>
    </row>
    <row r="75" spans="1:14">
      <c r="A75" s="29">
        <v>2022</v>
      </c>
      <c r="B75" s="27">
        <f>SUM('[1]Nederland (totaal)'!B129)/'Nederland (totaal)'!B75</f>
        <v>2.5636842105263158</v>
      </c>
      <c r="C75" s="27">
        <f>SUM('[1]Nederland (totaal)'!C129)/'Nederland (totaal)'!C75</f>
        <v>2.1983333333333333</v>
      </c>
      <c r="D75" s="27">
        <f>SUM('[1]Nederland (totaal)'!D129)/'Nederland (totaal)'!D75</f>
        <v>0.30857142857142861</v>
      </c>
      <c r="E75" s="27">
        <f>SUM('[1]Nederland (totaal)'!E129)/'Nederland (totaal)'!E75</f>
        <v>0.97735849056603763</v>
      </c>
      <c r="F75" s="27">
        <f>SUM('[1]Nederland (totaal)'!F129)/'Nederland (totaal)'!F75</f>
        <v>15.641666666666667</v>
      </c>
      <c r="G75" s="27">
        <f>SUM('[1]Nederland (totaal)'!G129)/'Nederland (totaal)'!G75</f>
        <v>7.8664156206415621</v>
      </c>
      <c r="H75" s="27">
        <f>SUM('[1]Nederland (totaal)'!H129)/'Nederland (totaal)'!H75</f>
        <v>7.4873793103448278</v>
      </c>
      <c r="I75" s="27">
        <f>SUM('[1]Nederland (totaal)'!I129)/'Nederland (totaal)'!I75</f>
        <v>7.3388118811881187</v>
      </c>
      <c r="J75" s="27">
        <f>SUM('[1]Nederland (totaal)'!J129)/'Nederland (totaal)'!J75</f>
        <v>4.385596330275229</v>
      </c>
      <c r="K75" s="27">
        <f>SUM('[1]Nederland (totaal)'!K129)/'Nederland (totaal)'!K75</f>
        <v>13.127958579881657</v>
      </c>
      <c r="L75" s="27">
        <f>SUM('[1]Nederland (totaal)'!L129)/'Nederland (totaal)'!L75</f>
        <v>7.0103243243243245</v>
      </c>
      <c r="M75" s="27">
        <f>SUM('[1]Nederland (totaal)'!M129)/'Nederland (totaal)'!M75</f>
        <v>4.6019623655913984</v>
      </c>
      <c r="N75" s="28">
        <f>SUM('[1]Nederland (totaal)'!N129)/'Nederland (totaal)'!N75</f>
        <v>7.7713891323400528</v>
      </c>
    </row>
    <row r="76" spans="1:14">
      <c r="A76" s="29">
        <v>2023</v>
      </c>
      <c r="N76" s="30"/>
    </row>
    <row r="77" spans="1:14">
      <c r="A77" s="31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3"/>
    </row>
  </sheetData>
  <phoneticPr fontId="6" type="noConversion"/>
  <printOptions horizontalCentered="1" gridLines="1" gridLinesSet="0"/>
  <pageMargins left="1.1811023622047245" right="0.78740157480314965" top="1.1811023622047245" bottom="0.98425196850393704" header="0.59055118110236227" footer="0.39370078740157483"/>
  <pageSetup paperSize="9" scale="55" orientation="portrait" horizontalDpi="300" verticalDpi="300" r:id="rId1"/>
  <headerFooter alignWithMargins="0">
    <oddHeader>&amp;L&amp;"Arial,Standaard"&amp;8&amp;D&amp;C&amp;"Arial,Vet"&amp;18Bedrijven met pit- en steenvruchten&amp;R&amp;"Arial,Standaard"&amp;8&amp;T</oddHeader>
    <oddFooter>&amp;L&amp;"Arial,Standaard"&amp;8&amp;F / &amp;A&amp;R&amp;"Arial,Standaard"&amp;8pagina &amp;P van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9716B-E763-427B-8597-195EB403C887}">
  <dimension ref="A1:N67"/>
  <sheetViews>
    <sheetView zoomScale="85" zoomScaleNormal="85" workbookViewId="0"/>
  </sheetViews>
  <sheetFormatPr defaultRowHeight="12.75"/>
  <cols>
    <col min="1" max="1" width="10.7109375" customWidth="1"/>
    <col min="2" max="14" width="12.7109375" customWidth="1"/>
    <col min="15" max="67" width="10.7109375" customWidth="1"/>
  </cols>
  <sheetData>
    <row r="1" spans="1:14" ht="39.950000000000003" customHeight="1">
      <c r="A1" s="51" t="s">
        <v>26</v>
      </c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</row>
    <row r="2" spans="1:14" ht="24.95" customHeight="1">
      <c r="A2" s="55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8</v>
      </c>
      <c r="I2" s="56" t="s">
        <v>9</v>
      </c>
      <c r="J2" s="56" t="s">
        <v>10</v>
      </c>
      <c r="K2" s="56" t="s">
        <v>11</v>
      </c>
      <c r="L2" s="56" t="s">
        <v>12</v>
      </c>
      <c r="M2" s="56" t="s">
        <v>13</v>
      </c>
      <c r="N2" s="56" t="s">
        <v>14</v>
      </c>
    </row>
    <row r="3" spans="1:14">
      <c r="A3" s="57">
        <v>1960</v>
      </c>
      <c r="B3" s="78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6"/>
    </row>
    <row r="4" spans="1:14">
      <c r="A4" s="29">
        <v>1961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7"/>
    </row>
    <row r="5" spans="1:14">
      <c r="A5" s="29">
        <v>1962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7"/>
    </row>
    <row r="6" spans="1:14">
      <c r="A6" s="29">
        <v>1963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7"/>
    </row>
    <row r="7" spans="1:14">
      <c r="A7" s="29">
        <v>1964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7"/>
    </row>
    <row r="8" spans="1:14">
      <c r="A8" s="29">
        <v>1965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7"/>
    </row>
    <row r="9" spans="1:14">
      <c r="A9" s="29">
        <v>1966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7"/>
    </row>
    <row r="10" spans="1:14">
      <c r="A10" s="26">
        <v>1967</v>
      </c>
      <c r="B10" s="79">
        <f>[1]Appels!B40/Appels!B10</f>
        <v>1.5405208333333331</v>
      </c>
      <c r="C10" s="79">
        <f>[1]Appels!C40/Appels!C10</f>
        <v>1.44624</v>
      </c>
      <c r="D10" s="79">
        <f>[1]Appels!D40/Appels!D10</f>
        <v>1.532142857142857</v>
      </c>
      <c r="E10" s="79">
        <f>[1]Appels!E40/Appels!E10</f>
        <v>1.0815116279069767</v>
      </c>
      <c r="F10" s="79">
        <f>[1]Appels!F40/Appels!F10</f>
        <v>6.8819387755102035</v>
      </c>
      <c r="G10" s="79">
        <f>[1]Appels!G40/Appels!G10</f>
        <v>1.1028968676752611</v>
      </c>
      <c r="H10" s="79">
        <f>[1]Appels!H40/Appels!H10</f>
        <v>1.8633943514644351</v>
      </c>
      <c r="I10" s="79">
        <f>[1]Appels!I40/Appels!I10</f>
        <v>1.6477920685959273</v>
      </c>
      <c r="J10" s="79">
        <f>[1]Appels!J40/Appels!J10</f>
        <v>1.0381216755319149</v>
      </c>
      <c r="K10" s="79">
        <f>[1]Appels!K40/Appels!K10</f>
        <v>2.278358695652174</v>
      </c>
      <c r="L10" s="79">
        <f>[1]Appels!L40/Appels!L10</f>
        <v>1.683778801843318</v>
      </c>
      <c r="M10" s="79">
        <f>[1]Appels!M40/Appels!M10</f>
        <v>1.5222731976543635</v>
      </c>
      <c r="N10" s="77">
        <f>[1]Appels!N40/Appels!N10</f>
        <v>1.4349177298724154</v>
      </c>
    </row>
    <row r="11" spans="1:14">
      <c r="A11" s="26">
        <v>1968</v>
      </c>
      <c r="B11" s="79">
        <f>[1]Appels!B41/Appels!B11</f>
        <v>1.585</v>
      </c>
      <c r="C11" s="79">
        <f>[1]Appels!C41/Appels!C11</f>
        <v>1.6442990654205607</v>
      </c>
      <c r="D11" s="79">
        <f>[1]Appels!D41/Appels!D11</f>
        <v>1.3507142857142858</v>
      </c>
      <c r="E11" s="79">
        <f>[1]Appels!E41/Appels!E11</f>
        <v>1.138421052631579</v>
      </c>
      <c r="F11" s="79">
        <f>[1]Appels!F41/Appels!F11</f>
        <v>7.0611111111111109</v>
      </c>
      <c r="G11" s="79">
        <f>[1]Appels!G41/Appels!G11</f>
        <v>1.6863939393939393</v>
      </c>
      <c r="H11" s="79">
        <f>[1]Appels!H41/Appels!H11</f>
        <v>1.9882883939038687</v>
      </c>
      <c r="I11" s="79">
        <f>[1]Appels!I41/Appels!I11</f>
        <v>1.7504624277456649</v>
      </c>
      <c r="J11" s="79">
        <f>[1]Appels!J41/Appels!J11</f>
        <v>1.1497975553857906</v>
      </c>
      <c r="K11" s="79">
        <f>[1]Appels!K41/Appels!K11</f>
        <v>2.387089765580332</v>
      </c>
      <c r="L11" s="79">
        <f>[1]Appels!L41/Appels!L11</f>
        <v>1.8849503214494447</v>
      </c>
      <c r="M11" s="79">
        <f>[1]Appels!M41/Appels!M11</f>
        <v>1.7914285714285714</v>
      </c>
      <c r="N11" s="77">
        <f>[1]Appels!N41/Appels!N11</f>
        <v>1.8011075158946415</v>
      </c>
    </row>
    <row r="12" spans="1:14">
      <c r="A12" s="26">
        <v>1969</v>
      </c>
      <c r="B12" s="79">
        <f>[1]Appels!B42/Appels!B12</f>
        <v>1.8315107913669066</v>
      </c>
      <c r="C12" s="79">
        <f>[1]Appels!C42/Appels!C12</f>
        <v>1.9263440860215055</v>
      </c>
      <c r="D12" s="79">
        <f>[1]Appels!D42/Appels!D12</f>
        <v>1.4170833333333333</v>
      </c>
      <c r="E12" s="79">
        <f>[1]Appels!E42/Appels!E12</f>
        <v>1.2336158192090396</v>
      </c>
      <c r="F12" s="79">
        <f>[1]Appels!F42/Appels!F12</f>
        <v>7.3821757322175729</v>
      </c>
      <c r="G12" s="79">
        <f>[1]Appels!G42/Appels!G12</f>
        <v>1.7118353248693055</v>
      </c>
      <c r="H12" s="79">
        <f>[1]Appels!H42/Appels!H12</f>
        <v>2.0514475431606907</v>
      </c>
      <c r="I12" s="79">
        <f>[1]Appels!I42/Appels!I12</f>
        <v>1.8753745072273325</v>
      </c>
      <c r="J12" s="79">
        <f>[1]Appels!J42/Appels!J12</f>
        <v>1.2526625927542558</v>
      </c>
      <c r="K12" s="79">
        <f>[1]Appels!K42/Appels!K12</f>
        <v>2.4163703249540158</v>
      </c>
      <c r="L12" s="79">
        <f>[1]Appels!L42/Appels!L12</f>
        <v>2.1048792613636365</v>
      </c>
      <c r="M12" s="79">
        <f>[1]Appels!M42/Appels!M12</f>
        <v>1.8548258950465915</v>
      </c>
      <c r="N12" s="77">
        <f>[1]Appels!N42/Appels!N12</f>
        <v>1.8955739274770171</v>
      </c>
    </row>
    <row r="13" spans="1:14">
      <c r="A13" s="26">
        <v>1970</v>
      </c>
      <c r="B13" s="79">
        <f>[1]Appels!B43/Appels!B13</f>
        <v>2.1086363636363634</v>
      </c>
      <c r="C13" s="79">
        <f>[1]Appels!C43/Appels!C13</f>
        <v>2.5910000000000002</v>
      </c>
      <c r="D13" s="79">
        <f>[1]Appels!D43/Appels!D13</f>
        <v>1.5305</v>
      </c>
      <c r="E13" s="79">
        <f>[1]Appels!E43/Appels!E13</f>
        <v>1.4331007751937985</v>
      </c>
      <c r="F13" s="79">
        <f>[1]Appels!F43/Appels!F13</f>
        <v>7.5906048387096776</v>
      </c>
      <c r="G13" s="79">
        <f>[1]Appels!G43/Appels!G13</f>
        <v>1.7740975173339297</v>
      </c>
      <c r="H13" s="79">
        <f>[1]Appels!H43/Appels!H13</f>
        <v>2.149658536585366</v>
      </c>
      <c r="I13" s="79">
        <f>[1]Appels!I43/Appels!I13</f>
        <v>1.9672327044025157</v>
      </c>
      <c r="J13" s="79">
        <f>[1]Appels!J43/Appels!J13</f>
        <v>1.3407020364415863</v>
      </c>
      <c r="K13" s="79">
        <f>[1]Appels!K43/Appels!K13</f>
        <v>2.5360838150289018</v>
      </c>
      <c r="L13" s="79">
        <f>[1]Appels!L43/Appels!L13</f>
        <v>2.4257002676181982</v>
      </c>
      <c r="M13" s="79">
        <f>[1]Appels!M43/Appels!M13</f>
        <v>1.9581574239713775</v>
      </c>
      <c r="N13" s="77">
        <f>[1]Appels!N43/Appels!N13</f>
        <v>2.03311448850486</v>
      </c>
    </row>
    <row r="14" spans="1:14">
      <c r="A14" s="26">
        <v>1971</v>
      </c>
      <c r="B14" s="79">
        <f>[1]Appels!B44/Appels!B14</f>
        <v>2.6021621621621622</v>
      </c>
      <c r="C14" s="79">
        <f>[1]Appels!C44/Appels!C14</f>
        <v>2.9210344827586203</v>
      </c>
      <c r="D14" s="79">
        <f>[1]Appels!D44/Appels!D14</f>
        <v>0.34700000000000003</v>
      </c>
      <c r="E14" s="79">
        <f>[1]Appels!E44/Appels!E14</f>
        <v>1.6320202020202019</v>
      </c>
      <c r="F14" s="79">
        <f>[1]Appels!F44/Appels!F14</f>
        <v>8.1181048387096766</v>
      </c>
      <c r="G14" s="79">
        <f>[1]Appels!G44/Appels!G14</f>
        <v>2.1786462093862813</v>
      </c>
      <c r="H14" s="79">
        <f>[1]Appels!H44/Appels!H14</f>
        <v>2.3992260692464358</v>
      </c>
      <c r="I14" s="79">
        <f>[1]Appels!I44/Appels!I14</f>
        <v>2.2352198852772465</v>
      </c>
      <c r="J14" s="79">
        <f>[1]Appels!J44/Appels!J14</f>
        <v>1.6312295081967214</v>
      </c>
      <c r="K14" s="79">
        <f>[1]Appels!K44/Appels!K14</f>
        <v>2.8021692169216923</v>
      </c>
      <c r="L14" s="79">
        <f>[1]Appels!L44/Appels!L14</f>
        <v>2.9803393939393943</v>
      </c>
      <c r="M14" s="79">
        <f>[1]Appels!M44/Appels!M14</f>
        <v>2.2166765799256503</v>
      </c>
      <c r="N14" s="77">
        <f>[1]Appels!N44/Appels!N14</f>
        <v>2.4192455487375515</v>
      </c>
    </row>
    <row r="15" spans="1:14">
      <c r="A15" s="26">
        <v>1972</v>
      </c>
      <c r="B15" s="79">
        <f>[1]Appels!B45/Appels!B15</f>
        <v>2.5753030303030302</v>
      </c>
      <c r="C15" s="79">
        <f>[1]Appels!C45/Appels!C15</f>
        <v>3.088490566037736</v>
      </c>
      <c r="D15" s="79">
        <f>[1]Appels!D45/Appels!D15</f>
        <v>0.25600000000000001</v>
      </c>
      <c r="E15" s="79">
        <f>[1]Appels!E45/Appels!E15</f>
        <v>1.808095238095238</v>
      </c>
      <c r="F15" s="79">
        <f>[1]Appels!F45/Appels!F15</f>
        <v>8.5022357723577251</v>
      </c>
      <c r="G15" s="79">
        <f>[1]Appels!G45/Appels!G15</f>
        <v>2.2367665056360706</v>
      </c>
      <c r="H15" s="79">
        <f>[1]Appels!H45/Appels!H15</f>
        <v>2.4178381374722835</v>
      </c>
      <c r="I15" s="79">
        <f>[1]Appels!I45/Appels!I15</f>
        <v>2.3198938428874736</v>
      </c>
      <c r="J15" s="79">
        <f>[1]Appels!J45/Appels!J15</f>
        <v>1.6919357495881386</v>
      </c>
      <c r="K15" s="79">
        <f>[1]Appels!K45/Appels!K15</f>
        <v>2.9582215743440234</v>
      </c>
      <c r="L15" s="79">
        <f>[1]Appels!L45/Appels!L15</f>
        <v>3.2912215909090907</v>
      </c>
      <c r="M15" s="79">
        <f>[1]Appels!M45/Appels!M15</f>
        <v>2.4173544973544976</v>
      </c>
      <c r="N15" s="77">
        <f>[1]Appels!N45/Appels!N15</f>
        <v>2.5454302506098911</v>
      </c>
    </row>
    <row r="16" spans="1:14">
      <c r="A16" s="26">
        <v>1973</v>
      </c>
      <c r="B16" s="79">
        <f>[1]Appels!B46/Appels!B16</f>
        <v>2.9227450980392158</v>
      </c>
      <c r="C16" s="79">
        <f>[1]Appels!C46/Appels!C16</f>
        <v>3.8534146341463416</v>
      </c>
      <c r="D16" s="79">
        <f>[1]Appels!D46/Appels!D16</f>
        <v>0.25</v>
      </c>
      <c r="E16" s="79">
        <f>[1]Appels!E46/Appels!E16</f>
        <v>2.2035384615384612</v>
      </c>
      <c r="F16" s="79">
        <f>[1]Appels!F46/Appels!F16</f>
        <v>8.7681069958847733</v>
      </c>
      <c r="G16" s="79">
        <f>[1]Appels!G46/Appels!G16</f>
        <v>2.419314619030259</v>
      </c>
      <c r="H16" s="79">
        <f>[1]Appels!H46/Appels!H16</f>
        <v>2.5929292929292926</v>
      </c>
      <c r="I16" s="79">
        <f>[1]Appels!I46/Appels!I16</f>
        <v>2.4023114355231145</v>
      </c>
      <c r="J16" s="79">
        <f>[1]Appels!J46/Appels!J16</f>
        <v>1.7397672336615935</v>
      </c>
      <c r="K16" s="79">
        <f>[1]Appels!K46/Appels!K16</f>
        <v>3.0955150884495315</v>
      </c>
      <c r="L16" s="79">
        <f>[1]Appels!L46/Appels!L16</f>
        <v>3.6328477905073653</v>
      </c>
      <c r="M16" s="79">
        <f>[1]Appels!M46/Appels!M16</f>
        <v>2.595315315315315</v>
      </c>
      <c r="N16" s="77">
        <f>[1]Appels!N46/Appels!N16</f>
        <v>2.7350820895522396</v>
      </c>
    </row>
    <row r="17" spans="1:14">
      <c r="A17" s="26">
        <v>1974</v>
      </c>
      <c r="B17" s="79">
        <f>[1]Appels!B47/Appels!B17</f>
        <v>3.3551219512195121</v>
      </c>
      <c r="C17" s="79">
        <f>[1]Appels!C47/Appels!C17</f>
        <v>4.371428571428571</v>
      </c>
      <c r="D17" s="79">
        <f>[1]Appels!D47/Appels!D17</f>
        <v>0.24</v>
      </c>
      <c r="E17" s="79">
        <f>[1]Appels!E47/Appels!E17</f>
        <v>2.2120000000000002</v>
      </c>
      <c r="F17" s="79">
        <f>[1]Appels!F47/Appels!F17</f>
        <v>8.9221074380165302</v>
      </c>
      <c r="G17" s="79">
        <f>[1]Appels!G47/Appels!G17</f>
        <v>2.5552552204176338</v>
      </c>
      <c r="H17" s="79">
        <f>[1]Appels!H47/Appels!H17</f>
        <v>2.707726657645467</v>
      </c>
      <c r="I17" s="79">
        <f>[1]Appels!I47/Appels!I17</f>
        <v>2.4762025316455696</v>
      </c>
      <c r="J17" s="79">
        <f>[1]Appels!J47/Appels!J17</f>
        <v>1.8657832512315271</v>
      </c>
      <c r="K17" s="79">
        <f>[1]Appels!K47/Appels!K17</f>
        <v>3.2996943231441049</v>
      </c>
      <c r="L17" s="79">
        <f>[1]Appels!L47/Appels!L17</f>
        <v>4.0455494505494505</v>
      </c>
      <c r="M17" s="79">
        <f>[1]Appels!M47/Appels!M17</f>
        <v>2.7950641025641025</v>
      </c>
      <c r="N17" s="77">
        <f>[1]Appels!N47/Appels!N17</f>
        <v>2.9149089216859458</v>
      </c>
    </row>
    <row r="18" spans="1:14">
      <c r="A18" s="26">
        <v>1975</v>
      </c>
      <c r="B18" s="79">
        <f>[1]Appels!B48/Appels!B18</f>
        <v>3.5262162162162163</v>
      </c>
      <c r="C18" s="79">
        <f>[1]Appels!C48/Appels!C18</f>
        <v>4.3850000000000007</v>
      </c>
      <c r="D18" s="79">
        <f>[1]Appels!D48/Appels!D18</f>
        <v>0.19428571428571431</v>
      </c>
      <c r="E18" s="79">
        <f>[1]Appels!E48/Appels!E18</f>
        <v>2.5549090909090912</v>
      </c>
      <c r="F18" s="79">
        <f>[1]Appels!F48/Appels!F18</f>
        <v>9.1743096234309611</v>
      </c>
      <c r="G18" s="79">
        <f>[1]Appels!G48/Appels!G18</f>
        <v>2.6078219771563607</v>
      </c>
      <c r="H18" s="79">
        <f>[1]Appels!H48/Appels!H18</f>
        <v>2.7646611341632088</v>
      </c>
      <c r="I18" s="79">
        <f>[1]Appels!I48/Appels!I18</f>
        <v>2.5215405405405407</v>
      </c>
      <c r="J18" s="79">
        <f>[1]Appels!J48/Appels!J18</f>
        <v>1.911139896373057</v>
      </c>
      <c r="K18" s="79">
        <f>[1]Appels!K48/Appels!K18</f>
        <v>3.3879116022099445</v>
      </c>
      <c r="L18" s="79">
        <f>[1]Appels!L48/Appels!L18</f>
        <v>4.0729499072356221</v>
      </c>
      <c r="M18" s="79">
        <f>[1]Appels!M48/Appels!M18</f>
        <v>3.0830542452830185</v>
      </c>
      <c r="N18" s="77">
        <f>[1]Appels!N48/Appels!N18</f>
        <v>3.0147335811648084</v>
      </c>
    </row>
    <row r="19" spans="1:14">
      <c r="A19" s="26">
        <v>1976</v>
      </c>
      <c r="B19" s="79">
        <f>[1]Appels!B49/Appels!B19</f>
        <v>3.6262162162162159</v>
      </c>
      <c r="C19" s="79">
        <f>[1]Appels!C49/Appels!C19</f>
        <v>4.6518181818181814</v>
      </c>
      <c r="D19" s="79">
        <f>[1]Appels!D49/Appels!D19</f>
        <v>0.16333333333333333</v>
      </c>
      <c r="E19" s="79">
        <f>[1]Appels!E49/Appels!E19</f>
        <v>2.6795999999999998</v>
      </c>
      <c r="F19" s="79">
        <f>[1]Appels!F49/Appels!F19</f>
        <v>9.5270689655172429</v>
      </c>
      <c r="G19" s="79">
        <f>[1]Appels!G49/Appels!G19</f>
        <v>2.7042709196354595</v>
      </c>
      <c r="H19" s="79">
        <f>[1]Appels!H49/Appels!H19</f>
        <v>2.8938278931750743</v>
      </c>
      <c r="I19" s="79">
        <f>[1]Appels!I49/Appels!I19</f>
        <v>2.5449856733524356</v>
      </c>
      <c r="J19" s="79">
        <f>[1]Appels!J49/Appels!J19</f>
        <v>2.0693963553530752</v>
      </c>
      <c r="K19" s="79">
        <f>[1]Appels!K49/Appels!K19</f>
        <v>3.537114716106605</v>
      </c>
      <c r="L19" s="79">
        <f>[1]Appels!L49/Appels!L19</f>
        <v>4.5716283924843424</v>
      </c>
      <c r="M19" s="79">
        <f>[1]Appels!M49/Appels!M19</f>
        <v>3.3397297297297297</v>
      </c>
      <c r="N19" s="77">
        <f>[1]Appels!N49/Appels!N19</f>
        <v>3.1886626184834133</v>
      </c>
    </row>
    <row r="20" spans="1:14">
      <c r="A20" s="26">
        <v>1977</v>
      </c>
      <c r="B20" s="79">
        <f>[1]Appels!B50/Appels!B20</f>
        <v>3.6630303030303031</v>
      </c>
      <c r="C20" s="79">
        <f>[1]Appels!C50/Appels!C20</f>
        <v>4.7786666666666671</v>
      </c>
      <c r="D20" s="79">
        <f>[1]Appels!D50/Appels!D20</f>
        <v>0.20200000000000001</v>
      </c>
      <c r="E20" s="79">
        <f>[1]Appels!E50/Appels!E20</f>
        <v>2.2014285714285715</v>
      </c>
      <c r="F20" s="79">
        <f>[1]Appels!F50/Appels!F20</f>
        <v>9.5701754385964914</v>
      </c>
      <c r="G20" s="79">
        <f>[1]Appels!G50/Appels!G20</f>
        <v>2.7242446043165467</v>
      </c>
      <c r="H20" s="79">
        <f>[1]Appels!H50/Appels!H20</f>
        <v>2.8352523659305993</v>
      </c>
      <c r="I20" s="79">
        <f>[1]Appels!I50/Appels!I20</f>
        <v>2.519044776119403</v>
      </c>
      <c r="J20" s="79">
        <f>[1]Appels!J50/Appels!J20</f>
        <v>2.1487027707808561</v>
      </c>
      <c r="K20" s="79">
        <f>[1]Appels!K50/Appels!K20</f>
        <v>3.6049690210656755</v>
      </c>
      <c r="L20" s="79">
        <f>[1]Appels!L50/Appels!L20</f>
        <v>4.5312240184757506</v>
      </c>
      <c r="M20" s="79">
        <f>[1]Appels!M50/Appels!M20</f>
        <v>3.3701823708206686</v>
      </c>
      <c r="N20" s="77">
        <f>[1]Appels!N50/Appels!N20</f>
        <v>3.2183226324237562</v>
      </c>
    </row>
    <row r="21" spans="1:14">
      <c r="A21" s="26">
        <v>1978</v>
      </c>
      <c r="B21" s="79">
        <f>[1]Appels!B51/Appels!B21</f>
        <v>4.0310000000000006</v>
      </c>
      <c r="C21" s="79">
        <f>[1]Appels!C51/Appels!C21</f>
        <v>5.2392307692307689</v>
      </c>
      <c r="D21" s="79">
        <f>[1]Appels!D51/Appels!D21</f>
        <v>0.24249999999999999</v>
      </c>
      <c r="E21" s="79">
        <f>[1]Appels!E51/Appels!E21</f>
        <v>2.791891891891892</v>
      </c>
      <c r="F21" s="79">
        <f>[1]Appels!F51/Appels!F21</f>
        <v>9.5982819383259912</v>
      </c>
      <c r="G21" s="79">
        <f>[1]Appels!G51/Appels!G21</f>
        <v>2.7981552941176471</v>
      </c>
      <c r="H21" s="79">
        <f>[1]Appels!H51/Appels!H21</f>
        <v>2.9061386138613861</v>
      </c>
      <c r="I21" s="79">
        <f>[1]Appels!I51/Appels!I21</f>
        <v>2.5666043613707163</v>
      </c>
      <c r="J21" s="79">
        <f>[1]Appels!J51/Appels!J21</f>
        <v>2.1857712765957449</v>
      </c>
      <c r="K21" s="79">
        <f>[1]Appels!K51/Appels!K21</f>
        <v>3.7655725190839693</v>
      </c>
      <c r="L21" s="79">
        <f>[1]Appels!L51/Appels!L21</f>
        <v>4.7709429280397027</v>
      </c>
      <c r="M21" s="79">
        <f>[1]Appels!M51/Appels!M21</f>
        <v>3.4238317757009344</v>
      </c>
      <c r="N21" s="77">
        <f>[1]Appels!N51/Appels!N21</f>
        <v>3.3219567041449904</v>
      </c>
    </row>
    <row r="22" spans="1:14">
      <c r="A22" s="26">
        <v>1979</v>
      </c>
      <c r="B22" s="79">
        <f>[1]Appels!B52/Appels!B22</f>
        <v>4.1824137931034482</v>
      </c>
      <c r="C22" s="79">
        <f>[1]Appels!C52/Appels!C22</f>
        <v>5.4063636363636363</v>
      </c>
      <c r="D22" s="79">
        <f>[1]Appels!D52/Appels!D22</f>
        <v>0.22333333333333336</v>
      </c>
      <c r="E22" s="79">
        <f>[1]Appels!E52/Appels!E22</f>
        <v>2.9721875</v>
      </c>
      <c r="F22" s="79">
        <f>[1]Appels!F52/Appels!F22</f>
        <v>9.8394570135746608</v>
      </c>
      <c r="G22" s="79">
        <f>[1]Appels!G52/Appels!G22</f>
        <v>2.8523010643689815</v>
      </c>
      <c r="H22" s="79">
        <f>[1]Appels!H52/Appels!H22</f>
        <v>2.9432136752136753</v>
      </c>
      <c r="I22" s="79">
        <f>[1]Appels!I52/Appels!I22</f>
        <v>2.5784539473684212</v>
      </c>
      <c r="J22" s="79">
        <f>[1]Appels!J52/Appels!J22</f>
        <v>2.2387391304347828</v>
      </c>
      <c r="K22" s="79">
        <f>[1]Appels!K52/Appels!K22</f>
        <v>3.9455352480417756</v>
      </c>
      <c r="L22" s="79">
        <f>[1]Appels!L52/Appels!L22</f>
        <v>4.8758620689655174</v>
      </c>
      <c r="M22" s="79">
        <f>[1]Appels!M52/Appels!M22</f>
        <v>3.5405115511551157</v>
      </c>
      <c r="N22" s="77">
        <f>[1]Appels!N52/Appels!N22</f>
        <v>3.4227014978601993</v>
      </c>
    </row>
    <row r="23" spans="1:14">
      <c r="A23" s="26">
        <v>1980</v>
      </c>
      <c r="B23" s="79">
        <f>[1]Appels!B53/Appels!B23</f>
        <v>4.1876923076923074</v>
      </c>
      <c r="C23" s="79">
        <f>[1]Appels!C53/Appels!C23</f>
        <v>4.7814999999999994</v>
      </c>
      <c r="D23" s="79">
        <f>[1]Appels!D53/Appels!D23</f>
        <v>0.32999999999999996</v>
      </c>
      <c r="E23" s="79">
        <f>[1]Appels!E53/Appels!E23</f>
        <v>2.5155882352941177</v>
      </c>
      <c r="F23" s="79">
        <f>[1]Appels!F53/Appels!F23</f>
        <v>9.5888317757009354</v>
      </c>
      <c r="G23" s="79">
        <f>[1]Appels!G53/Appels!G23</f>
        <v>2.7987351778656127</v>
      </c>
      <c r="H23" s="79">
        <f>[1]Appels!H53/Appels!H23</f>
        <v>2.9492519685039369</v>
      </c>
      <c r="I23" s="79">
        <f>[1]Appels!I53/Appels!I23</f>
        <v>2.5257597173144877</v>
      </c>
      <c r="J23" s="79">
        <f>[1]Appels!J53/Appels!J23</f>
        <v>2.181696284329564</v>
      </c>
      <c r="K23" s="79">
        <f>[1]Appels!K53/Appels!K23</f>
        <v>3.9744126074498567</v>
      </c>
      <c r="L23" s="79">
        <f>[1]Appels!L53/Appels!L23</f>
        <v>4.538389830508474</v>
      </c>
      <c r="M23" s="79">
        <f>[1]Appels!M53/Appels!M23</f>
        <v>3.4881382978723403</v>
      </c>
      <c r="N23" s="77">
        <f>[1]Appels!N53/Appels!N23</f>
        <v>3.3775078492935635</v>
      </c>
    </row>
    <row r="24" spans="1:14">
      <c r="A24" s="26">
        <v>1981</v>
      </c>
      <c r="B24" s="79">
        <f>[1]Appels!B54/Appels!B24</f>
        <v>3.5943999999999998</v>
      </c>
      <c r="C24" s="79">
        <f>[1]Appels!C54/Appels!C24</f>
        <v>4.25</v>
      </c>
      <c r="D24" s="79">
        <f>[1]Appels!D54/Appels!D24</f>
        <v>0.40500000000000003</v>
      </c>
      <c r="E24" s="79">
        <f>[1]Appels!E54/Appels!E24</f>
        <v>2.4750000000000001</v>
      </c>
      <c r="F24" s="79">
        <f>[1]Appels!F54/Appels!F24</f>
        <v>9.2862441314553994</v>
      </c>
      <c r="G24" s="79">
        <f>[1]Appels!G54/Appels!G24</f>
        <v>2.8156004756242567</v>
      </c>
      <c r="H24" s="79">
        <f>[1]Appels!H54/Appels!H24</f>
        <v>2.8975624999999998</v>
      </c>
      <c r="I24" s="79">
        <f>[1]Appels!I54/Appels!I24</f>
        <v>2.5894961240310077</v>
      </c>
      <c r="J24" s="79">
        <f>[1]Appels!J54/Appels!J24</f>
        <v>2.1852891156462584</v>
      </c>
      <c r="K24" s="79">
        <f>[1]Appels!K54/Appels!K24</f>
        <v>3.9824696969696967</v>
      </c>
      <c r="L24" s="79">
        <f>[1]Appels!L54/Appels!L24</f>
        <v>4.4919642857142854</v>
      </c>
      <c r="M24" s="79">
        <f>[1]Appels!M54/Appels!M24</f>
        <v>3.4846494464944651</v>
      </c>
      <c r="N24" s="77">
        <f>[1]Appels!N54/Appels!N24</f>
        <v>3.3765501551189248</v>
      </c>
    </row>
    <row r="25" spans="1:14">
      <c r="A25" s="26">
        <v>1982</v>
      </c>
      <c r="B25" s="79">
        <f>[1]Appels!B55/Appels!B25</f>
        <v>3.3812500000000001</v>
      </c>
      <c r="C25" s="79">
        <f>[1]Appels!C55/Appels!C25</f>
        <v>4.4029411764705877</v>
      </c>
      <c r="D25" s="79">
        <f>[1]Appels!D55/Appels!D25</f>
        <v>0.40749999999999997</v>
      </c>
      <c r="E25" s="79">
        <f>[1]Appels!E55/Appels!E25</f>
        <v>2.4303124999999999</v>
      </c>
      <c r="F25" s="79">
        <f>[1]Appels!F55/Appels!F25</f>
        <v>9.2068750000000001</v>
      </c>
      <c r="G25" s="79">
        <f>[1]Appels!G55/Appels!G25</f>
        <v>2.8615123456790119</v>
      </c>
      <c r="H25" s="79">
        <f>[1]Appels!H55/Appels!H25</f>
        <v>2.9448148148148148</v>
      </c>
      <c r="I25" s="79">
        <f>[1]Appels!I55/Appels!I25</f>
        <v>2.5556078431372549</v>
      </c>
      <c r="J25" s="79">
        <f>[1]Appels!J55/Appels!J25</f>
        <v>2.2194839857651245</v>
      </c>
      <c r="K25" s="79">
        <f>[1]Appels!K55/Appels!K25</f>
        <v>4.0518296529968456</v>
      </c>
      <c r="L25" s="79">
        <f>[1]Appels!L55/Appels!L25</f>
        <v>4.5611711711711704</v>
      </c>
      <c r="M25" s="79">
        <f>[1]Appels!M55/Appels!M25</f>
        <v>3.6405273437500001</v>
      </c>
      <c r="N25" s="77">
        <f>[1]Appels!N55/Appels!N25</f>
        <v>3.4310000000000005</v>
      </c>
    </row>
    <row r="26" spans="1:14">
      <c r="A26" s="26">
        <v>1983</v>
      </c>
      <c r="B26" s="79">
        <f>[1]Appels!B56/Appels!B26</f>
        <v>3.359565217391304</v>
      </c>
      <c r="C26" s="79">
        <f>[1]Appels!C56/Appels!C26</f>
        <v>4.2068750000000001</v>
      </c>
      <c r="D26" s="79">
        <f>[1]Appels!D56/Appels!D26</f>
        <v>0.23</v>
      </c>
      <c r="E26" s="79">
        <f>[1]Appels!E56/Appels!E26</f>
        <v>2.4676666666666667</v>
      </c>
      <c r="F26" s="79">
        <f>[1]Appels!F56/Appels!F26</f>
        <v>9.4876960784313731</v>
      </c>
      <c r="G26" s="79">
        <f>[1]Appels!G56/Appels!G26</f>
        <v>2.8946743295019162</v>
      </c>
      <c r="H26" s="79">
        <f>[1]Appels!H56/Appels!H26</f>
        <v>3.0719772727272727</v>
      </c>
      <c r="I26" s="79">
        <f>[1]Appels!I56/Appels!I26</f>
        <v>2.543372093023256</v>
      </c>
      <c r="J26" s="79">
        <f>[1]Appels!J56/Appels!J26</f>
        <v>2.221861313868613</v>
      </c>
      <c r="K26" s="79">
        <f>[1]Appels!K56/Appels!K26</f>
        <v>4.1473217115689378</v>
      </c>
      <c r="L26" s="79">
        <f>[1]Appels!L56/Appels!L26</f>
        <v>4.6097178683385582</v>
      </c>
      <c r="M26" s="79">
        <f>[1]Appels!M56/Appels!M26</f>
        <v>3.6495943204868153</v>
      </c>
      <c r="N26" s="77">
        <f>[1]Appels!N56/Appels!N26</f>
        <v>3.4842160970231535</v>
      </c>
    </row>
    <row r="27" spans="1:14">
      <c r="A27" s="29">
        <v>1984</v>
      </c>
      <c r="B27" s="79">
        <f>[1]Appels!B57/Appels!B27</f>
        <v>3.4641666666666668</v>
      </c>
      <c r="C27" s="79">
        <f>[1]Appels!C57/Appels!C27</f>
        <v>4.5139999999999993</v>
      </c>
      <c r="D27" s="79">
        <f>[1]Appels!D57/Appels!D27</f>
        <v>0.41</v>
      </c>
      <c r="E27" s="79">
        <f>[1]Appels!E57/Appels!E27</f>
        <v>2.4507142857142861</v>
      </c>
      <c r="F27" s="79">
        <f>[1]Appels!F57/Appels!F27</f>
        <v>9.6991133004926109</v>
      </c>
      <c r="G27" s="79">
        <f>[1]Appels!G57/Appels!G27</f>
        <v>2.9804664914586074</v>
      </c>
      <c r="H27" s="79">
        <f>[1]Appels!H57/Appels!H27</f>
        <v>3.0892361111111111</v>
      </c>
      <c r="I27" s="79">
        <f>[1]Appels!I57/Appels!I27</f>
        <v>2.6298353909465018</v>
      </c>
      <c r="J27" s="79">
        <f>[1]Appels!J57/Appels!J27</f>
        <v>2.2927703984819732</v>
      </c>
      <c r="K27" s="79">
        <f>[1]Appels!K57/Appels!K27</f>
        <v>4.1947172859450728</v>
      </c>
      <c r="L27" s="79">
        <f>[1]Appels!L57/Appels!L27</f>
        <v>4.6201587301587299</v>
      </c>
      <c r="M27" s="79">
        <f>[1]Appels!M57/Appels!M27</f>
        <v>3.7966877637130803</v>
      </c>
      <c r="N27" s="77">
        <f>[1]Appels!N57/Appels!N27</f>
        <v>3.5775913734392737</v>
      </c>
    </row>
    <row r="28" spans="1:14">
      <c r="A28" s="29">
        <v>1985</v>
      </c>
      <c r="B28" s="79">
        <f>[1]Appels!B58/Appels!B28</f>
        <v>3.1776</v>
      </c>
      <c r="C28" s="79">
        <f>[1]Appels!C58/Appels!C28</f>
        <v>5.5583333333333336</v>
      </c>
      <c r="D28" s="79">
        <f>[1]Appels!D58/Appels!D28</f>
        <v>0.28714285714285709</v>
      </c>
      <c r="E28" s="79">
        <f>[1]Appels!E58/Appels!E28</f>
        <v>2.4453846153846155</v>
      </c>
      <c r="F28" s="79">
        <f>[1]Appels!F58/Appels!F28</f>
        <v>9.7559487179487192</v>
      </c>
      <c r="G28" s="79">
        <f>[1]Appels!G58/Appels!G28</f>
        <v>3.0429744279946163</v>
      </c>
      <c r="H28" s="79">
        <f>[1]Appels!H58/Appels!H28</f>
        <v>3.1776190476190473</v>
      </c>
      <c r="I28" s="79">
        <f>[1]Appels!I58/Appels!I28</f>
        <v>2.7762025316455698</v>
      </c>
      <c r="J28" s="79">
        <f>[1]Appels!J58/Appels!J28</f>
        <v>2.3589173228346456</v>
      </c>
      <c r="K28" s="79">
        <f>[1]Appels!K58/Appels!K28</f>
        <v>4.3082274247491643</v>
      </c>
      <c r="L28" s="79">
        <f>[1]Appels!L58/Appels!L28</f>
        <v>4.7684175084175084</v>
      </c>
      <c r="M28" s="79">
        <f>[1]Appels!M58/Appels!M28</f>
        <v>3.867942477876106</v>
      </c>
      <c r="N28" s="77">
        <f>[1]Appels!N58/Appels!N28</f>
        <v>3.651827351630307</v>
      </c>
    </row>
    <row r="29" spans="1:14">
      <c r="A29" s="29">
        <v>1986</v>
      </c>
      <c r="B29" s="79">
        <f>[1]Appels!B59/Appels!B29</f>
        <v>3.5449999999999999</v>
      </c>
      <c r="C29" s="79">
        <f>[1]Appels!C59/Appels!C29</f>
        <v>5.0307142857142866</v>
      </c>
      <c r="D29" s="79">
        <f>[1]Appels!D59/Appels!D29</f>
        <v>0.28599999999999998</v>
      </c>
      <c r="E29" s="79">
        <f>[1]Appels!E59/Appels!E29</f>
        <v>1.9729166666666667</v>
      </c>
      <c r="F29" s="79">
        <f>[1]Appels!F59/Appels!F29</f>
        <v>9.9950520833333325</v>
      </c>
      <c r="G29" s="79">
        <f>[1]Appels!G59/Appels!G29</f>
        <v>3.0417248752672843</v>
      </c>
      <c r="H29" s="79">
        <f>[1]Appels!H59/Appels!H29</f>
        <v>3.2751485148514852</v>
      </c>
      <c r="I29" s="79">
        <f>[1]Appels!I59/Appels!I29</f>
        <v>2.8552654867256635</v>
      </c>
      <c r="J29" s="79">
        <f>[1]Appels!J59/Appels!J29</f>
        <v>2.4101739130434785</v>
      </c>
      <c r="K29" s="79">
        <f>[1]Appels!K59/Appels!K29</f>
        <v>4.333979238754325</v>
      </c>
      <c r="L29" s="79">
        <f>[1]Appels!L59/Appels!L29</f>
        <v>4.5841342756183741</v>
      </c>
      <c r="M29" s="79">
        <f>[1]Appels!M59/Appels!M29</f>
        <v>4.1183737864077665</v>
      </c>
      <c r="N29" s="77">
        <f>[1]Appels!N59/Appels!N29</f>
        <v>3.7143669314796424</v>
      </c>
    </row>
    <row r="30" spans="1:14">
      <c r="A30" s="29">
        <v>1987</v>
      </c>
      <c r="B30" s="79">
        <f>[1]Appels!B60/Appels!B30</f>
        <v>4.1042105263157893</v>
      </c>
      <c r="C30" s="79">
        <f>[1]Appels!C60/Appels!C30</f>
        <v>5.456666666666667</v>
      </c>
      <c r="D30" s="79">
        <f>[1]Appels!D60/Appels!D30</f>
        <v>0.40285714285714286</v>
      </c>
      <c r="E30" s="79">
        <f>[1]Appels!E60/Appels!E30</f>
        <v>2.0161538461538462</v>
      </c>
      <c r="F30" s="79">
        <f>[1]Appels!F60/Appels!F30</f>
        <v>10.077925531914895</v>
      </c>
      <c r="G30" s="79">
        <f>[1]Appels!G60/Appels!G30</f>
        <v>3.3492307692307692</v>
      </c>
      <c r="H30" s="79">
        <f>[1]Appels!H60/Appels!H30</f>
        <v>3.5401851851851855</v>
      </c>
      <c r="I30" s="79">
        <f>[1]Appels!I60/Appels!I30</f>
        <v>2.9710407239819006</v>
      </c>
      <c r="J30" s="79">
        <f>[1]Appels!J60/Appels!J30</f>
        <v>2.5345862884160759</v>
      </c>
      <c r="K30" s="79">
        <f>[1]Appels!K60/Appels!K30</f>
        <v>4.3400350877192988</v>
      </c>
      <c r="L30" s="79">
        <f>[1]Appels!L60/Appels!L30</f>
        <v>4.8293357933579335</v>
      </c>
      <c r="M30" s="79">
        <f>[1]Appels!M60/Appels!M30</f>
        <v>4.5123173803526448</v>
      </c>
      <c r="N30" s="77">
        <f>[1]Appels!N60/Appels!N30</f>
        <v>3.9560183006535947</v>
      </c>
    </row>
    <row r="31" spans="1:14">
      <c r="A31" s="29">
        <v>1988</v>
      </c>
      <c r="B31" s="79">
        <f>[1]Appels!B61/Appels!B31</f>
        <v>4.4644444444444442</v>
      </c>
      <c r="C31" s="79">
        <f>[1]Appels!C61/Appels!C31</f>
        <v>6.4580000000000002</v>
      </c>
      <c r="D31" s="79">
        <f>[1]Appels!D61/Appels!D31</f>
        <v>0.34166666666666662</v>
      </c>
      <c r="E31" s="79">
        <f>[1]Appels!E61/Appels!E31</f>
        <v>1.8461538461538463</v>
      </c>
      <c r="F31" s="79">
        <f>[1]Appels!F61/Appels!F31</f>
        <v>10.417891891891891</v>
      </c>
      <c r="G31" s="79">
        <f>[1]Appels!G61/Appels!G31</f>
        <v>3.6217932148626817</v>
      </c>
      <c r="H31" s="79">
        <f>[1]Appels!H61/Appels!H31</f>
        <v>3.7316304347826086</v>
      </c>
      <c r="I31" s="79">
        <f>[1]Appels!I61/Appels!I31</f>
        <v>3.191813953488372</v>
      </c>
      <c r="J31" s="79">
        <f>[1]Appels!J61/Appels!J31</f>
        <v>2.6944660194174754</v>
      </c>
      <c r="K31" s="79">
        <f>[1]Appels!K61/Appels!K31</f>
        <v>4.5473905109489046</v>
      </c>
      <c r="L31" s="79">
        <f>[1]Appels!L61/Appels!L31</f>
        <v>5.1719999999999997</v>
      </c>
      <c r="M31" s="79">
        <f>[1]Appels!M61/Appels!M31</f>
        <v>4.7108997429305912</v>
      </c>
      <c r="N31" s="77">
        <f>[1]Appels!N61/Appels!N31</f>
        <v>4.200051841746248</v>
      </c>
    </row>
    <row r="32" spans="1:14">
      <c r="A32" s="29">
        <v>1989</v>
      </c>
      <c r="B32" s="79">
        <f>[1]Appels!B62/Appels!B32</f>
        <v>4.4933333333333341</v>
      </c>
      <c r="C32" s="79">
        <f>[1]Appels!C62/Appels!C32</f>
        <v>6.81</v>
      </c>
      <c r="D32" s="79">
        <f>[1]Appels!D62/Appels!D32</f>
        <v>0.24</v>
      </c>
      <c r="E32" s="79">
        <f>[1]Appels!E62/Appels!E32</f>
        <v>1.9242857142857142</v>
      </c>
      <c r="F32" s="79">
        <f>[1]Appels!F62/Appels!F32</f>
        <v>10.325820105820105</v>
      </c>
      <c r="G32" s="79">
        <f>[1]Appels!G62/Appels!G32</f>
        <v>3.8133031301482703</v>
      </c>
      <c r="H32" s="79">
        <f>[1]Appels!H62/Appels!H32</f>
        <v>3.8063387978142074</v>
      </c>
      <c r="I32" s="79">
        <f>[1]Appels!I62/Appels!I32</f>
        <v>3.4165740740740742</v>
      </c>
      <c r="J32" s="79">
        <f>[1]Appels!J62/Appels!J32</f>
        <v>2.7737593984962405</v>
      </c>
      <c r="K32" s="79">
        <f>[1]Appels!K62/Appels!K32</f>
        <v>4.7213893967093234</v>
      </c>
      <c r="L32" s="79">
        <f>[1]Appels!L62/Appels!L32</f>
        <v>5.4186166007905143</v>
      </c>
      <c r="M32" s="79">
        <f>[1]Appels!M62/Appels!M32</f>
        <v>5.1470855614973265</v>
      </c>
      <c r="N32" s="77">
        <f>[1]Appels!N62/Appels!N32</f>
        <v>4.3974044321329639</v>
      </c>
    </row>
    <row r="33" spans="1:14">
      <c r="A33" s="29">
        <v>1990</v>
      </c>
      <c r="B33" s="79">
        <f>[1]Appels!B63/Appels!B33</f>
        <v>5.4041666666666659</v>
      </c>
      <c r="C33" s="79">
        <f>[1]Appels!C63/Appels!C33</f>
        <v>7.2159999999999993</v>
      </c>
      <c r="D33" s="79">
        <f>[1]Appels!D63/Appels!D33</f>
        <v>0.5575</v>
      </c>
      <c r="E33" s="79">
        <f>[1]Appels!E63/Appels!E33</f>
        <v>1.8978260869565218</v>
      </c>
      <c r="F33" s="79">
        <f>[1]Appels!F63/Appels!F33</f>
        <v>11.221147540983605</v>
      </c>
      <c r="G33" s="79">
        <f>[1]Appels!G63/Appels!G33</f>
        <v>3.967070707070707</v>
      </c>
      <c r="H33" s="79">
        <f>[1]Appels!H63/Appels!H33</f>
        <v>4.0562640449438199</v>
      </c>
      <c r="I33" s="79">
        <f>[1]Appels!I63/Appels!I33</f>
        <v>3.4640000000000004</v>
      </c>
      <c r="J33" s="79">
        <f>[1]Appels!J63/Appels!J33</f>
        <v>2.9923958333333331</v>
      </c>
      <c r="K33" s="79">
        <f>[1]Appels!K63/Appels!K33</f>
        <v>4.9284082397003743</v>
      </c>
      <c r="L33" s="79">
        <f>[1]Appels!L63/Appels!L33</f>
        <v>5.7276862745098036</v>
      </c>
      <c r="M33" s="79">
        <f>[1]Appels!M63/Appels!M33</f>
        <v>5.3816208791208791</v>
      </c>
      <c r="N33" s="77">
        <f>[1]Appels!N63/Appels!N33</f>
        <v>4.6327079193868865</v>
      </c>
    </row>
    <row r="34" spans="1:14">
      <c r="A34" s="29">
        <v>1991</v>
      </c>
      <c r="B34" s="79">
        <f>[1]Appels!B64/Appels!B34</f>
        <v>5.2346153846153847</v>
      </c>
      <c r="C34" s="79">
        <f>[1]Appels!C64/Appels!C34</f>
        <v>6.5190909090909086</v>
      </c>
      <c r="D34" s="79">
        <f>[1]Appels!D64/Appels!D34</f>
        <v>0.31</v>
      </c>
      <c r="E34" s="79">
        <f>[1]Appels!E64/Appels!E34</f>
        <v>2.2956521739130435</v>
      </c>
      <c r="F34" s="79">
        <f>[1]Appels!F64/Appels!F34</f>
        <v>12.032944444444443</v>
      </c>
      <c r="G34" s="79">
        <f>[1]Appels!G64/Appels!G34</f>
        <v>4.1429617021276588</v>
      </c>
      <c r="H34" s="79">
        <f>[1]Appels!H64/Appels!H34</f>
        <v>4.2863428571428575</v>
      </c>
      <c r="I34" s="79">
        <f>[1]Appels!I64/Appels!I34</f>
        <v>3.5767475728155338</v>
      </c>
      <c r="J34" s="79">
        <f>[1]Appels!J64/Appels!J34</f>
        <v>3.0895744680851065</v>
      </c>
      <c r="K34" s="79">
        <f>[1]Appels!K64/Appels!K34</f>
        <v>5.1166476190476189</v>
      </c>
      <c r="L34" s="79">
        <f>[1]Appels!L64/Appels!L34</f>
        <v>5.9413008130081302</v>
      </c>
      <c r="M34" s="79">
        <f>[1]Appels!M64/Appels!M34</f>
        <v>5.5146537396121884</v>
      </c>
      <c r="N34" s="77">
        <f>[1]Appels!N64/Appels!N34</f>
        <v>4.8314149855907775</v>
      </c>
    </row>
    <row r="35" spans="1:14">
      <c r="A35" s="29">
        <v>1992</v>
      </c>
      <c r="B35" s="79">
        <f>[1]Appels!B65/Appels!B35</f>
        <v>4.3043750000000003</v>
      </c>
      <c r="C35" s="79">
        <f>[1]Appels!C65/Appels!C35</f>
        <v>7.3620000000000001</v>
      </c>
      <c r="D35" s="79">
        <f>[1]Appels!D65/Appels!D35</f>
        <v>0.32</v>
      </c>
      <c r="E35" s="79">
        <f>[1]Appels!E65/Appels!E35</f>
        <v>2.6377272727272727</v>
      </c>
      <c r="F35" s="79">
        <f>[1]Appels!F65/Appels!F35</f>
        <v>12.459494382022472</v>
      </c>
      <c r="G35" s="79">
        <f>[1]Appels!G65/Appels!G35</f>
        <v>4.175704584040747</v>
      </c>
      <c r="H35" s="79">
        <f>[1]Appels!H65/Appels!H35</f>
        <v>4.3628160919540226</v>
      </c>
      <c r="I35" s="79">
        <f>[1]Appels!I65/Appels!I35</f>
        <v>3.7613170731707322</v>
      </c>
      <c r="J35" s="79">
        <f>[1]Appels!J65/Appels!J35</f>
        <v>3.229945054945055</v>
      </c>
      <c r="K35" s="79">
        <f>[1]Appels!K65/Appels!K35</f>
        <v>5.2563106796116505</v>
      </c>
      <c r="L35" s="79">
        <f>[1]Appels!L65/Appels!L35</f>
        <v>6.2382352941176471</v>
      </c>
      <c r="M35" s="79">
        <f>[1]Appels!M65/Appels!M35</f>
        <v>5.7783720930232558</v>
      </c>
      <c r="N35" s="77">
        <f>[1]Appels!N65/Appels!N35</f>
        <v>4.9629047340736419</v>
      </c>
    </row>
    <row r="36" spans="1:14">
      <c r="A36" s="29">
        <v>1993</v>
      </c>
      <c r="B36" s="79">
        <f>[1]Appels!B66/Appels!B36</f>
        <v>4.6435294117647059</v>
      </c>
      <c r="C36" s="79">
        <f>[1]Appels!C66/Appels!C36</f>
        <v>8.1788888888888884</v>
      </c>
      <c r="D36" s="79">
        <f>[1]Appels!D66/Appels!D36</f>
        <v>0.45666666666666672</v>
      </c>
      <c r="E36" s="79">
        <f>[1]Appels!E66/Appels!E36</f>
        <v>2.6738095238095236</v>
      </c>
      <c r="F36" s="79">
        <f>[1]Appels!F66/Appels!F36</f>
        <v>12.713160919540231</v>
      </c>
      <c r="G36" s="79">
        <f>[1]Appels!G66/Appels!G36</f>
        <v>4.2696800000000001</v>
      </c>
      <c r="H36" s="79">
        <f>[1]Appels!H66/Appels!H36</f>
        <v>4.4367469879518069</v>
      </c>
      <c r="I36" s="79">
        <f>[1]Appels!I66/Appels!I36</f>
        <v>3.7611616161616164</v>
      </c>
      <c r="J36" s="79">
        <f>[1]Appels!J66/Appels!J36</f>
        <v>3.3340056818181818</v>
      </c>
      <c r="K36" s="79">
        <f>[1]Appels!K66/Appels!K36</f>
        <v>5.411906693711968</v>
      </c>
      <c r="L36" s="79">
        <f>[1]Appels!L66/Appels!L36</f>
        <v>6.3435874439461877</v>
      </c>
      <c r="M36" s="79">
        <f>[1]Appels!M66/Appels!M36</f>
        <v>5.7273273273273277</v>
      </c>
      <c r="N36" s="77">
        <f>[1]Appels!N66/Appels!N36</f>
        <v>5.0630243902439025</v>
      </c>
    </row>
    <row r="37" spans="1:14">
      <c r="A37" s="29">
        <v>1994</v>
      </c>
      <c r="B37" s="79">
        <f>[1]Appels!B67/Appels!B37</f>
        <v>4.2140000000000004</v>
      </c>
      <c r="C37" s="79">
        <f>[1]Appels!C67/Appels!C37</f>
        <v>7.9811111111111108</v>
      </c>
      <c r="D37" s="79">
        <f>[1]Appels!D67/Appels!D37</f>
        <v>0.35749999999999998</v>
      </c>
      <c r="E37" s="79">
        <f>[1]Appels!E67/Appels!E37</f>
        <v>3.2594117647058822</v>
      </c>
      <c r="F37" s="79">
        <f>[1]Appels!F67/Appels!F37</f>
        <v>12.543216374269004</v>
      </c>
      <c r="G37" s="79">
        <f>[1]Appels!G67/Appels!G37</f>
        <v>4.3108770343580467</v>
      </c>
      <c r="H37" s="79">
        <f>[1]Appels!H67/Appels!H37</f>
        <v>4.6055882352941175</v>
      </c>
      <c r="I37" s="79">
        <f>[1]Appels!I67/Appels!I37</f>
        <v>3.7654871794871796</v>
      </c>
      <c r="J37" s="79">
        <f>[1]Appels!J67/Appels!J37</f>
        <v>3.480029761904762</v>
      </c>
      <c r="K37" s="79">
        <f>[1]Appels!K67/Appels!K37</f>
        <v>5.3886032388663967</v>
      </c>
      <c r="L37" s="79">
        <f>[1]Appels!L67/Appels!L37</f>
        <v>6.5685714285714294</v>
      </c>
      <c r="M37" s="79">
        <f>[1]Appels!M67/Appels!M37</f>
        <v>6.0698757763975157</v>
      </c>
      <c r="N37" s="77">
        <f>[1]Appels!N67/Appels!N37</f>
        <v>5.1549546449796679</v>
      </c>
    </row>
    <row r="38" spans="1:14">
      <c r="A38" s="29">
        <v>1995</v>
      </c>
      <c r="B38" s="79">
        <f>[1]Appels!B68/Appels!B38</f>
        <v>4.84</v>
      </c>
      <c r="C38" s="79">
        <f>[1]Appels!C68/Appels!C38</f>
        <v>6.3244444444444445</v>
      </c>
      <c r="D38" s="79">
        <f>[1]Appels!D68/Appels!D38</f>
        <v>0.48333333333333334</v>
      </c>
      <c r="E38" s="79">
        <f>[1]Appels!E68/Appels!E38</f>
        <v>2.8261904761904764</v>
      </c>
      <c r="F38" s="79">
        <f>[1]Appels!F68/Appels!F38</f>
        <v>12.563552631578949</v>
      </c>
      <c r="G38" s="79">
        <f>[1]Appels!G68/Appels!G38</f>
        <v>4.4543431372549023</v>
      </c>
      <c r="H38" s="79">
        <f>[1]Appels!H68/Appels!H38</f>
        <v>4.7763793103448275</v>
      </c>
      <c r="I38" s="79">
        <f>[1]Appels!I68/Appels!I38</f>
        <v>3.8821857923497269</v>
      </c>
      <c r="J38" s="79">
        <f>[1]Appels!J68/Appels!J38</f>
        <v>3.294920634920635</v>
      </c>
      <c r="K38" s="79">
        <f>[1]Appels!K68/Appels!K38</f>
        <v>5.5031026785714285</v>
      </c>
      <c r="L38" s="79">
        <f>[1]Appels!L68/Appels!L38</f>
        <v>6.1867010309278356</v>
      </c>
      <c r="M38" s="79">
        <f>[1]Appels!M68/Appels!M38</f>
        <v>6.1636212624584719</v>
      </c>
      <c r="N38" s="77">
        <f>[1]Appels!N68/Appels!N38</f>
        <v>5.183924093527617</v>
      </c>
    </row>
    <row r="39" spans="1:14">
      <c r="A39" s="29">
        <v>1996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7"/>
    </row>
    <row r="40" spans="1:14">
      <c r="A40" s="29">
        <v>1997</v>
      </c>
      <c r="B40" s="79">
        <f>[1]Appels!B70/Appels!B40</f>
        <v>4.4168750000000001</v>
      </c>
      <c r="C40" s="79">
        <f>[1]Appels!C70/Appels!C40</f>
        <v>7.0250000000000004</v>
      </c>
      <c r="D40" s="79">
        <f>[1]Appels!D70/Appels!D40</f>
        <v>0.32500000000000001</v>
      </c>
      <c r="E40" s="79">
        <f>[1]Appels!E70/Appels!E40</f>
        <v>2.9668181818181818</v>
      </c>
      <c r="F40" s="79">
        <f>[1]Appels!F70/Appels!F40</f>
        <v>12.478675496688741</v>
      </c>
      <c r="G40" s="79">
        <f>[1]Appels!G70/Appels!G40</f>
        <v>4.8177072120559741</v>
      </c>
      <c r="H40" s="79">
        <f>[1]Appels!H70/Appels!H40</f>
        <v>4.8887593984962407</v>
      </c>
      <c r="I40" s="79">
        <f>[1]Appels!I70/Appels!I40</f>
        <v>3.977513812154696</v>
      </c>
      <c r="J40" s="79">
        <f>[1]Appels!J70/Appels!J40</f>
        <v>3.7216666666666667</v>
      </c>
      <c r="K40" s="79">
        <f>[1]Appels!K70/Appels!K40</f>
        <v>5.6056433408577879</v>
      </c>
      <c r="L40" s="79">
        <f>[1]Appels!L70/Appels!L40</f>
        <v>6.0070873786407768</v>
      </c>
      <c r="M40" s="79">
        <f>[1]Appels!M70/Appels!M40</f>
        <v>6.4006164383561641</v>
      </c>
      <c r="N40" s="77">
        <f>[1]Appels!N70/Appels!N40</f>
        <v>5.4368754473872576</v>
      </c>
    </row>
    <row r="41" spans="1:14">
      <c r="A41" s="29">
        <v>1998</v>
      </c>
      <c r="B41" s="79">
        <f>[1]Appels!B71/Appels!B41</f>
        <v>4.296153846153846</v>
      </c>
      <c r="C41" s="79">
        <f>[1]Appels!C71/Appels!C41</f>
        <v>7.4985714285714291</v>
      </c>
      <c r="D41" s="79">
        <f>[1]Appels!D71/Appels!D41</f>
        <v>0.82</v>
      </c>
      <c r="E41" s="79">
        <f>[1]Appels!E71/Appels!E41</f>
        <v>3.357894736842105</v>
      </c>
      <c r="F41" s="79">
        <f>[1]Appels!F71/Appels!F41</f>
        <v>12.63589928057554</v>
      </c>
      <c r="G41" s="79">
        <f>[1]Appels!G71/Appels!G41</f>
        <v>5.1445153933865448</v>
      </c>
      <c r="H41" s="79">
        <f>[1]Appels!H71/Appels!H41</f>
        <v>5.0941501976284584</v>
      </c>
      <c r="I41" s="79">
        <f>[1]Appels!I71/Appels!I41</f>
        <v>4.0256790123456785</v>
      </c>
      <c r="J41" s="79">
        <f>[1]Appels!J71/Appels!J41</f>
        <v>3.5129182879377434</v>
      </c>
      <c r="K41" s="79">
        <f>[1]Appels!K71/Appels!K41</f>
        <v>5.6652816901408451</v>
      </c>
      <c r="L41" s="79">
        <f>[1]Appels!L71/Appels!L41</f>
        <v>6.3455851063829787</v>
      </c>
      <c r="M41" s="79">
        <f>[1]Appels!M71/Appels!M41</f>
        <v>6.516277372262774</v>
      </c>
      <c r="N41" s="77">
        <f>[1]Appels!N71/Appels!N41</f>
        <v>5.5975867327487601</v>
      </c>
    </row>
    <row r="42" spans="1:14">
      <c r="A42" s="29">
        <v>1999</v>
      </c>
      <c r="B42" s="79">
        <f>[1]Appels!B72/Appels!B42</f>
        <v>4.93</v>
      </c>
      <c r="C42" s="79">
        <f>[1]Appels!C72/Appels!C42</f>
        <v>7.4328571428571433</v>
      </c>
      <c r="D42" s="79">
        <f>[1]Appels!D72/Appels!D42</f>
        <v>0.83374999999999999</v>
      </c>
      <c r="E42" s="79">
        <f>[1]Appels!E72/Appels!E42</f>
        <v>2.4378260869565218</v>
      </c>
      <c r="F42" s="79">
        <f>[1]Appels!F72/Appels!F42</f>
        <v>12.947611940298508</v>
      </c>
      <c r="G42" s="79">
        <f>[1]Appels!G72/Appels!G42</f>
        <v>5.0979553466509984</v>
      </c>
      <c r="H42" s="79">
        <f>[1]Appels!H72/Appels!H42</f>
        <v>5.3460169491525429</v>
      </c>
      <c r="I42" s="79">
        <f>[1]Appels!I72/Appels!I42</f>
        <v>4.3312925170068031</v>
      </c>
      <c r="J42" s="79">
        <f>[1]Appels!J72/Appels!J42</f>
        <v>3.5312340425531916</v>
      </c>
      <c r="K42" s="79">
        <f>[1]Appels!K72/Appels!K42</f>
        <v>5.7214390243902438</v>
      </c>
      <c r="L42" s="79">
        <f>[1]Appels!L72/Appels!L42</f>
        <v>6.1232240437158465</v>
      </c>
      <c r="M42" s="79">
        <f>[1]Appels!M72/Appels!M42</f>
        <v>6.625909090909091</v>
      </c>
      <c r="N42" s="77">
        <f>[1]Appels!N72/Appels!N42</f>
        <v>5.6538047808764933</v>
      </c>
    </row>
    <row r="43" spans="1:14">
      <c r="A43" s="29">
        <v>2000</v>
      </c>
      <c r="B43" s="79">
        <f>[1]Appels!B73/Appels!B43</f>
        <v>5.166363636363636</v>
      </c>
      <c r="C43" s="79">
        <f>[1]Appels!C73/Appels!C43</f>
        <v>7.1328571428571426</v>
      </c>
      <c r="D43" s="79">
        <f>[1]Appels!D73/Appels!D43</f>
        <v>0.79249999999999998</v>
      </c>
      <c r="E43" s="79">
        <f>[1]Appels!E73/Appels!E43</f>
        <v>2.2227272727272727</v>
      </c>
      <c r="F43" s="79">
        <f>[1]Appels!F73/Appels!F43</f>
        <v>12.06</v>
      </c>
      <c r="G43" s="79">
        <f>[1]Appels!G73/Appels!G43</f>
        <v>5.1745173745173743</v>
      </c>
      <c r="H43" s="79">
        <f>[1]Appels!H73/Appels!H43</f>
        <v>5.2464651162790696</v>
      </c>
      <c r="I43" s="79">
        <f>[1]Appels!I73/Appels!I43</f>
        <v>3.8506060606060606</v>
      </c>
      <c r="J43" s="79">
        <f>[1]Appels!J73/Appels!J43</f>
        <v>3.5444162436548226</v>
      </c>
      <c r="K43" s="79">
        <f>[1]Appels!K73/Appels!K43</f>
        <v>5.6924869109947647</v>
      </c>
      <c r="L43" s="79">
        <f>[1]Appels!L73/Appels!L43</f>
        <v>5.903132530120482</v>
      </c>
      <c r="M43" s="79">
        <f>[1]Appels!M73/Appels!M43</f>
        <v>6.70788844621514</v>
      </c>
      <c r="N43" s="77">
        <f>[1]Appels!N73/Appels!N43</f>
        <v>5.6039415102575294</v>
      </c>
    </row>
    <row r="44" spans="1:14">
      <c r="A44" s="29">
        <v>2001</v>
      </c>
      <c r="B44" s="79">
        <f>[1]Appels!B74/Appels!B44</f>
        <v>5.0808333333333335</v>
      </c>
      <c r="C44" s="79">
        <f>[1]Appels!C74/Appels!C44</f>
        <v>7.6916666666666664</v>
      </c>
      <c r="D44" s="79">
        <f>[1]Appels!D74/Appels!D44</f>
        <v>0.79374999999999996</v>
      </c>
      <c r="E44" s="79">
        <f>[1]Appels!E74/Appels!E44</f>
        <v>2.4766666666666666</v>
      </c>
      <c r="F44" s="79">
        <f>[1]Appels!F74/Appels!F44</f>
        <v>11.214684684684684</v>
      </c>
      <c r="G44" s="79">
        <f>[1]Appels!G74/Appels!G44</f>
        <v>5.2076183644189387</v>
      </c>
      <c r="H44" s="79">
        <f>[1]Appels!H74/Appels!H44</f>
        <v>5.4186666666666667</v>
      </c>
      <c r="I44" s="79">
        <f>[1]Appels!I74/Appels!I44</f>
        <v>3.6589843750000002</v>
      </c>
      <c r="J44" s="79">
        <f>[1]Appels!J74/Appels!J44</f>
        <v>3.4465555555555554</v>
      </c>
      <c r="K44" s="79">
        <f>[1]Appels!K74/Appels!K44</f>
        <v>5.8558017492711372</v>
      </c>
      <c r="L44" s="79">
        <f>[1]Appels!L74/Appels!L44</f>
        <v>5.98921052631579</v>
      </c>
      <c r="M44" s="79">
        <f>[1]Appels!M74/Appels!M44</f>
        <v>6.8660851063829789</v>
      </c>
      <c r="N44" s="77">
        <f>[1]Appels!N74/Appels!N44</f>
        <v>5.6119827586206901</v>
      </c>
    </row>
    <row r="45" spans="1:14">
      <c r="A45" s="29">
        <v>2002</v>
      </c>
      <c r="B45" s="79">
        <f>[1]Appels!B75/Appels!B45</f>
        <v>4.6861538461538466</v>
      </c>
      <c r="C45" s="79">
        <f>[1]Appels!C75/Appels!C45</f>
        <v>4.8916666666666666</v>
      </c>
      <c r="D45" s="79">
        <f>[1]Appels!D75/Appels!D45</f>
        <v>1.0771428571428572</v>
      </c>
      <c r="E45" s="79">
        <f>[1]Appels!E75/Appels!E45</f>
        <v>2.4524999999999997</v>
      </c>
      <c r="F45" s="79">
        <f>[1]Appels!F75/Appels!F45</f>
        <v>11.071192660550459</v>
      </c>
      <c r="G45" s="79">
        <f>[1]Appels!G75/Appels!G45</f>
        <v>4.9959375000000001</v>
      </c>
      <c r="H45" s="79">
        <f>[1]Appels!H75/Appels!H45</f>
        <v>5.2317647058823535</v>
      </c>
      <c r="I45" s="79">
        <f>[1]Appels!I75/Appels!I45</f>
        <v>3.7449579831932773</v>
      </c>
      <c r="J45" s="79">
        <f>[1]Appels!J75/Appels!J45</f>
        <v>3.6718471337579617</v>
      </c>
      <c r="K45" s="79">
        <f>[1]Appels!K75/Appels!K45</f>
        <v>5.8950746268656715</v>
      </c>
      <c r="L45" s="79">
        <f>[1]Appels!L75/Appels!L45</f>
        <v>6.0528571428571425</v>
      </c>
      <c r="M45" s="79">
        <f>[1]Appels!M75/Appels!M45</f>
        <v>6.8424786324786329</v>
      </c>
      <c r="N45" s="77">
        <f>[1]Appels!N75/Appels!N45</f>
        <v>5.5718444666001989</v>
      </c>
    </row>
    <row r="46" spans="1:14">
      <c r="A46" s="29">
        <v>2003</v>
      </c>
      <c r="B46" s="79">
        <f>[1]Appels!B76/Appels!B46</f>
        <v>4.5825000000000005</v>
      </c>
      <c r="C46" s="79">
        <f>[1]Appels!C76/Appels!C46</f>
        <v>4.9066666666666672</v>
      </c>
      <c r="D46" s="79">
        <f>[1]Appels!D76/Appels!D46</f>
        <v>1.2649999999999999</v>
      </c>
      <c r="E46" s="79">
        <f>[1]Appels!E76/Appels!E46</f>
        <v>2.5204999999999997</v>
      </c>
      <c r="F46" s="79">
        <f>[1]Appels!F76/Appels!F46</f>
        <v>11.265742574257425</v>
      </c>
      <c r="G46" s="79">
        <f>[1]Appels!G76/Appels!G46</f>
        <v>5.2515131578947374</v>
      </c>
      <c r="H46" s="79">
        <f>[1]Appels!H76/Appels!H46</f>
        <v>5.086551724137931</v>
      </c>
      <c r="I46" s="79">
        <f>[1]Appels!I76/Appels!I46</f>
        <v>3.5435238095238093</v>
      </c>
      <c r="J46" s="79">
        <f>[1]Appels!J76/Appels!J46</f>
        <v>3.6483941605839414</v>
      </c>
      <c r="K46" s="79">
        <f>[1]Appels!K76/Appels!K46</f>
        <v>5.62853125</v>
      </c>
      <c r="L46" s="79">
        <f>[1]Appels!L76/Appels!L46</f>
        <v>5.8047482014388487</v>
      </c>
      <c r="M46" s="79">
        <f>[1]Appels!M76/Appels!M46</f>
        <v>6.6395454545454546</v>
      </c>
      <c r="N46" s="77">
        <f>[1]Appels!N76/Appels!N46</f>
        <v>5.5776327193932822</v>
      </c>
    </row>
    <row r="47" spans="1:14">
      <c r="A47" s="29">
        <v>2004</v>
      </c>
      <c r="B47" s="79">
        <f>[1]Appels!B77/Appels!B47</f>
        <v>5.5081818181818187</v>
      </c>
      <c r="C47" s="79">
        <f>[1]Appels!C77/Appels!C47</f>
        <v>5.1233333333333331</v>
      </c>
      <c r="D47" s="79">
        <f>[1]Appels!D77/Appels!D47</f>
        <v>0.97</v>
      </c>
      <c r="E47" s="79">
        <f>[1]Appels!E77/Appels!E47</f>
        <v>3.3668421052631579</v>
      </c>
      <c r="F47" s="79">
        <f>[1]Appels!F77/Appels!F47</f>
        <v>10.950899999999999</v>
      </c>
      <c r="G47" s="79">
        <f>[1]Appels!G77/Appels!G47</f>
        <v>5.3205107084019776</v>
      </c>
      <c r="H47" s="79">
        <f>[1]Appels!H77/Appels!H47</f>
        <v>5.2903550295857995</v>
      </c>
      <c r="I47" s="79">
        <f>[1]Appels!I77/Appels!I47</f>
        <v>3.5371287128712869</v>
      </c>
      <c r="J47" s="79">
        <f>[1]Appels!J77/Appels!J47</f>
        <v>3.683868613138686</v>
      </c>
      <c r="K47" s="79">
        <f>[1]Appels!K77/Appels!K47</f>
        <v>5.8143333333333329</v>
      </c>
      <c r="L47" s="79">
        <f>[1]Appels!L77/Appels!L47</f>
        <v>5.662957746478873</v>
      </c>
      <c r="M47" s="79">
        <f>[1]Appels!M77/Appels!M47</f>
        <v>6.7266981132075472</v>
      </c>
      <c r="N47" s="77">
        <f>[1]Appels!N77/Appels!N47</f>
        <v>5.6417669795692973</v>
      </c>
    </row>
    <row r="48" spans="1:14">
      <c r="A48" s="29">
        <v>2005</v>
      </c>
      <c r="B48" s="79">
        <f>[1]Appels!B78/Appels!B48</f>
        <v>4.5808333333333335</v>
      </c>
      <c r="C48" s="79">
        <f>[1]Appels!C78/Appels!C48</f>
        <v>4.1100000000000003</v>
      </c>
      <c r="D48" s="79">
        <f>[1]Appels!D78/Appels!D48</f>
        <v>1.1300000000000001</v>
      </c>
      <c r="E48" s="79">
        <f>[1]Appels!E78/Appels!E48</f>
        <v>2.6441176470588239</v>
      </c>
      <c r="F48" s="79">
        <f>[1]Appels!F78/Appels!F48</f>
        <v>10.872291666666667</v>
      </c>
      <c r="G48" s="79">
        <f>[1]Appels!G78/Appels!G48</f>
        <v>5.243603448275862</v>
      </c>
      <c r="H48" s="79">
        <f>[1]Appels!H78/Appels!H48</f>
        <v>5.3465217391304343</v>
      </c>
      <c r="I48" s="79">
        <f>[1]Appels!I78/Appels!I48</f>
        <v>3.2823711340206185</v>
      </c>
      <c r="J48" s="79">
        <f>[1]Appels!J78/Appels!J48</f>
        <v>3.6951162790697674</v>
      </c>
      <c r="K48" s="79">
        <f>[1]Appels!K78/Appels!K48</f>
        <v>5.6713402061855662</v>
      </c>
      <c r="L48" s="79">
        <f>[1]Appels!L78/Appels!L48</f>
        <v>6.3791269841269838</v>
      </c>
      <c r="M48" s="79">
        <f>[1]Appels!M78/Appels!M48</f>
        <v>6.82878640776699</v>
      </c>
      <c r="N48" s="77">
        <f>[1]Appels!N78/Appels!N48</f>
        <v>5.6349594907407399</v>
      </c>
    </row>
    <row r="49" spans="1:14">
      <c r="A49" s="29">
        <v>2006</v>
      </c>
      <c r="B49" s="79">
        <f>[1]Appels!B79/Appels!B49</f>
        <v>5.0590909090909086</v>
      </c>
      <c r="C49" s="79">
        <f>[1]Appels!C79/Appels!C49</f>
        <v>3.1549999999999998</v>
      </c>
      <c r="D49" s="79">
        <f>[1]Appels!D79/Appels!D49</f>
        <v>0.84299999999999997</v>
      </c>
      <c r="E49" s="79">
        <f>[1]Appels!E79/Appels!E49</f>
        <v>3.0457142857142858</v>
      </c>
      <c r="F49" s="79">
        <f>[1]Appels!F79/Appels!F49</f>
        <v>10.970989010989012</v>
      </c>
      <c r="G49" s="79">
        <f>[1]Appels!G79/Appels!G49</f>
        <v>5.5678782287822877</v>
      </c>
      <c r="H49" s="79">
        <f>[1]Appels!H79/Appels!H49</f>
        <v>5.4528025477707009</v>
      </c>
      <c r="I49" s="79">
        <f>[1]Appels!I79/Appels!I49</f>
        <v>3.3441304347826089</v>
      </c>
      <c r="J49" s="79">
        <f>[1]Appels!J79/Appels!J49</f>
        <v>3.7057692307692309</v>
      </c>
      <c r="K49" s="79">
        <f>[1]Appels!K79/Appels!K49</f>
        <v>5.8450709219858155</v>
      </c>
      <c r="L49" s="79">
        <f>[1]Appels!L79/Appels!L49</f>
        <v>6.4363025210084031</v>
      </c>
      <c r="M49" s="79">
        <f>[1]Appels!M79/Appels!M49</f>
        <v>6.9095918367346938</v>
      </c>
      <c r="N49" s="77">
        <f>[1]Appels!N79/Appels!N49</f>
        <v>5.7882082324455206</v>
      </c>
    </row>
    <row r="50" spans="1:14">
      <c r="A50" s="29">
        <v>2007</v>
      </c>
      <c r="B50" s="79">
        <f>[1]Appels!B80/Appels!B50</f>
        <v>4.4081818181818182</v>
      </c>
      <c r="C50" s="79">
        <f>[1]Appels!C80/Appels!C50</f>
        <v>5.0566666666666666</v>
      </c>
      <c r="D50" s="79">
        <f>[1]Appels!D80/Appels!D50</f>
        <v>0.65</v>
      </c>
      <c r="E50" s="79">
        <f>[1]Appels!E80/Appels!E50</f>
        <v>4.2630769230769232</v>
      </c>
      <c r="F50" s="79">
        <f>[1]Appels!F80/Appels!F50</f>
        <v>10.355977011494254</v>
      </c>
      <c r="G50" s="79">
        <f>[1]Appels!G80/Appels!G50</f>
        <v>5.6799810606060612</v>
      </c>
      <c r="H50" s="79">
        <f>[1]Appels!H80/Appels!H50</f>
        <v>5.1933757961783442</v>
      </c>
      <c r="I50" s="79">
        <f>[1]Appels!I80/Appels!I50</f>
        <v>3.1420930232558142</v>
      </c>
      <c r="J50" s="79">
        <f>[1]Appels!J80/Appels!J50</f>
        <v>3.9541666666666666</v>
      </c>
      <c r="K50" s="79">
        <f>[1]Appels!K80/Appels!K50</f>
        <v>5.9933333333333332</v>
      </c>
      <c r="L50" s="79">
        <f>[1]Appels!L80/Appels!L50</f>
        <v>6.3580645161290317</v>
      </c>
      <c r="M50" s="79">
        <f>[1]Appels!M80/Appels!M50</f>
        <v>6.6045853658536586</v>
      </c>
      <c r="N50" s="77">
        <f>[1]Appels!N80/Appels!N50</f>
        <v>5.786551511412708</v>
      </c>
    </row>
    <row r="51" spans="1:14">
      <c r="A51" s="29">
        <v>2008</v>
      </c>
      <c r="B51" s="79">
        <f>[1]Appels!B81/Appels!B51</f>
        <v>4.0192307692307692</v>
      </c>
      <c r="C51" s="79">
        <f>[1]Appels!C81/Appels!C51</f>
        <v>4.6755555555555555</v>
      </c>
      <c r="D51" s="79">
        <f>[1]Appels!D81/Appels!D51</f>
        <v>0.76</v>
      </c>
      <c r="E51" s="79">
        <f>[1]Appels!E81/Appels!E51</f>
        <v>1.9072727272727272</v>
      </c>
      <c r="F51" s="79">
        <f>[1]Appels!F81/Appels!F51</f>
        <v>10.435617977528089</v>
      </c>
      <c r="G51" s="79">
        <f>[1]Appels!G81/Appels!G51</f>
        <v>5.995334645669292</v>
      </c>
      <c r="H51" s="79">
        <f>[1]Appels!H81/Appels!H51</f>
        <v>5.0717647058823534</v>
      </c>
      <c r="I51" s="79">
        <f>[1]Appels!I81/Appels!I51</f>
        <v>2.998409090909091</v>
      </c>
      <c r="J51" s="79">
        <f>[1]Appels!J81/Appels!J51</f>
        <v>3.8558677685950413</v>
      </c>
      <c r="K51" s="79">
        <f>[1]Appels!K81/Appels!K51</f>
        <v>6.2732452830188681</v>
      </c>
      <c r="L51" s="79">
        <f>[1]Appels!L81/Appels!L51</f>
        <v>5.5034586466165418</v>
      </c>
      <c r="M51" s="79">
        <f>[1]Appels!M81/Appels!M51</f>
        <v>6.2617073170731707</v>
      </c>
      <c r="N51" s="77">
        <f>[1]Appels!N81/Appels!N51</f>
        <v>5.7597213622291026</v>
      </c>
    </row>
    <row r="52" spans="1:14">
      <c r="A52" s="29">
        <v>2009</v>
      </c>
      <c r="B52" s="79">
        <f>[1]Appels!B82/Appels!B52</f>
        <v>2.94</v>
      </c>
      <c r="C52" s="79">
        <f>[1]Appels!C82/Appels!C52</f>
        <v>2.8850000000000002</v>
      </c>
      <c r="D52" s="79">
        <f>[1]Appels!D82/Appels!D52</f>
        <v>0.74624999999999997</v>
      </c>
      <c r="E52" s="79">
        <f>[1]Appels!E82/Appels!E52</f>
        <v>1.4514285714285715</v>
      </c>
      <c r="F52" s="79">
        <f>[1]Appels!F82/Appels!F52</f>
        <v>10.474222222222222</v>
      </c>
      <c r="G52" s="79">
        <f>[1]Appels!G82/Appels!G52</f>
        <v>5.8490836653386449</v>
      </c>
      <c r="H52" s="79">
        <f>[1]Appels!H82/Appels!H52</f>
        <v>4.4184431137724554</v>
      </c>
      <c r="I52" s="79">
        <f>[1]Appels!I82/Appels!I52</f>
        <v>2.7002352941176473</v>
      </c>
      <c r="J52" s="79">
        <f>[1]Appels!J82/Appels!J52</f>
        <v>3.4864799999999998</v>
      </c>
      <c r="K52" s="79">
        <f>[1]Appels!K82/Appels!K52</f>
        <v>6.3954724409448822</v>
      </c>
      <c r="L52" s="79">
        <f>[1]Appels!L82/Appels!L52</f>
        <v>6.5995121951219513</v>
      </c>
      <c r="M52" s="79">
        <f>[1]Appels!M82/Appels!M52</f>
        <v>6.0203286384976522</v>
      </c>
      <c r="N52" s="77">
        <f>[1]Appels!N82/Appels!N52</f>
        <v>5.6247874306839183</v>
      </c>
    </row>
    <row r="53" spans="1:14">
      <c r="A53" s="29">
        <v>2010</v>
      </c>
      <c r="B53" s="79">
        <f>[1]Appels!B83/Appels!B53</f>
        <v>3.6428571428571428</v>
      </c>
      <c r="C53" s="79">
        <f>[1]Appels!C83/Appels!C53</f>
        <v>2.8540000000000001</v>
      </c>
      <c r="D53" s="79">
        <f>[1]Appels!D83/Appels!D53</f>
        <v>0.63285714285714278</v>
      </c>
      <c r="E53" s="79">
        <f>[1]Appels!E83/Appels!E53</f>
        <v>1.2182758620689655</v>
      </c>
      <c r="F53" s="79">
        <f>[1]Appels!F83/Appels!F53</f>
        <v>10.977317073170731</v>
      </c>
      <c r="G53" s="79">
        <f>[1]Appels!G83/Appels!G53</f>
        <v>5.7638796680497926</v>
      </c>
      <c r="H53" s="79">
        <f>[1]Appels!H83/Appels!H53</f>
        <v>4.6105521472392637</v>
      </c>
      <c r="I53" s="79">
        <f>[1]Appels!I83/Appels!I53</f>
        <v>2.7410256410256411</v>
      </c>
      <c r="J53" s="79">
        <f>[1]Appels!J83/Appels!J53</f>
        <v>2.922076923076923</v>
      </c>
      <c r="K53" s="79">
        <f>[1]Appels!K83/Appels!K53</f>
        <v>6.1551807228915667</v>
      </c>
      <c r="L53" s="79">
        <f>[1]Appels!L83/Appels!L53</f>
        <v>6.6147222222222224</v>
      </c>
      <c r="M53" s="79">
        <f>[1]Appels!M83/Appels!M53</f>
        <v>6.5861224489795926</v>
      </c>
      <c r="N53" s="77">
        <f>[1]Appels!N83/Appels!N53</f>
        <v>5.607706718346253</v>
      </c>
    </row>
    <row r="54" spans="1:14">
      <c r="A54" s="29">
        <v>2011</v>
      </c>
      <c r="B54" s="79">
        <f>[1]Appels!B84/Appels!B54</f>
        <v>2.8266666666666667</v>
      </c>
      <c r="C54" s="79">
        <f>[1]Appels!C84/Appels!C54</f>
        <v>2.1766666666666667</v>
      </c>
      <c r="D54" s="79">
        <f>[1]Appels!D84/Appels!D54</f>
        <v>0.42800000000000005</v>
      </c>
      <c r="E54" s="79">
        <f>[1]Appels!E84/Appels!E54</f>
        <v>1.1436363636363636</v>
      </c>
      <c r="F54" s="79">
        <f>[1]Appels!F84/Appels!F54</f>
        <v>10.877600000000001</v>
      </c>
      <c r="G54" s="79">
        <f>[1]Appels!G84/Appels!G54</f>
        <v>5.7724672489082964</v>
      </c>
      <c r="H54" s="79">
        <f>[1]Appels!H84/Appels!H54</f>
        <v>4.4585534591194964</v>
      </c>
      <c r="I54" s="79">
        <f>[1]Appels!I84/Appels!I54</f>
        <v>2.5754166666666669</v>
      </c>
      <c r="J54" s="79">
        <f>[1]Appels!J84/Appels!J54</f>
        <v>2.7222413793103444</v>
      </c>
      <c r="K54" s="79">
        <f>[1]Appels!K84/Appels!K54</f>
        <v>5.9698412698412699</v>
      </c>
      <c r="L54" s="79">
        <f>[1]Appels!L84/Appels!L54</f>
        <v>6.3382142857142858</v>
      </c>
      <c r="M54" s="79">
        <f>[1]Appels!M84/Appels!M54</f>
        <v>6.8016842105263153</v>
      </c>
      <c r="N54" s="77">
        <f>[1]Appels!N84/Appels!N54</f>
        <v>5.5660740740740744</v>
      </c>
    </row>
    <row r="55" spans="1:14">
      <c r="A55" s="29">
        <v>2012</v>
      </c>
      <c r="B55" s="79">
        <f>[1]Appels!B85/Appels!B55</f>
        <v>3.4145454545454546</v>
      </c>
      <c r="C55" s="79">
        <f>[1]Appels!C85/Appels!C55</f>
        <v>2.42875</v>
      </c>
      <c r="D55" s="79">
        <f>[1]Appels!D85/Appels!D55</f>
        <v>0.19</v>
      </c>
      <c r="E55" s="79">
        <f>[1]Appels!E85/Appels!E55</f>
        <v>1.1305882352941177</v>
      </c>
      <c r="F55" s="79">
        <f>[1]Appels!F85/Appels!F55</f>
        <v>12.491216216216216</v>
      </c>
      <c r="G55" s="79">
        <f>[1]Appels!G85/Appels!G55</f>
        <v>5.7655203619909505</v>
      </c>
      <c r="H55" s="79">
        <f>[1]Appels!H85/Appels!H55</f>
        <v>4.5684967320261443</v>
      </c>
      <c r="I55" s="79">
        <f>[1]Appels!I85/Appels!I55</f>
        <v>2.1597014925373132</v>
      </c>
      <c r="J55" s="79">
        <f>[1]Appels!J85/Appels!J55</f>
        <v>2.8525</v>
      </c>
      <c r="K55" s="79">
        <f>[1]Appels!K85/Appels!K55</f>
        <v>6.240822510822511</v>
      </c>
      <c r="L55" s="79">
        <f>[1]Appels!L85/Appels!L55</f>
        <v>6.3813084112149525</v>
      </c>
      <c r="M55" s="79">
        <f>[1]Appels!M85/Appels!M55</f>
        <v>7.1057558139534889</v>
      </c>
      <c r="N55" s="77">
        <f>[1]Appels!N85/Appels!N55</f>
        <v>5.7733500717360107</v>
      </c>
    </row>
    <row r="56" spans="1:14">
      <c r="A56" s="29">
        <v>2013</v>
      </c>
      <c r="B56" s="79">
        <f>[1]Appels!B86/Appels!B56</f>
        <v>3.2399999999999998</v>
      </c>
      <c r="C56" s="79">
        <f>[1]Appels!C86/Appels!C56</f>
        <v>1.6875</v>
      </c>
      <c r="D56" s="79">
        <f>[1]Appels!D86/Appels!D56</f>
        <v>0.17499999999999999</v>
      </c>
      <c r="E56" s="79">
        <f>[1]Appels!E86/Appels!E56</f>
        <v>1.1281818181818182</v>
      </c>
      <c r="F56" s="79">
        <f>[1]Appels!F86/Appels!F56</f>
        <v>11.066666666666666</v>
      </c>
      <c r="G56" s="79">
        <f>[1]Appels!G86/Appels!G56</f>
        <v>6.0296990740740739</v>
      </c>
      <c r="H56" s="79">
        <f>[1]Appels!H86/Appels!H56</f>
        <v>4.8185211267605634</v>
      </c>
      <c r="I56" s="79">
        <f>[1]Appels!I86/Appels!I56</f>
        <v>2.2627142857142855</v>
      </c>
      <c r="J56" s="79">
        <f>[1]Appels!J86/Appels!J56</f>
        <v>2.773921568627451</v>
      </c>
      <c r="K56" s="79">
        <f>[1]Appels!K86/Appels!K56</f>
        <v>6.5226548672566365</v>
      </c>
      <c r="L56" s="79">
        <f>[1]Appels!L86/Appels!L56</f>
        <v>6.179904761904762</v>
      </c>
      <c r="M56" s="79">
        <f>[1]Appels!M86/Appels!M56</f>
        <v>7.1190643274853791</v>
      </c>
      <c r="N56" s="77">
        <f>[1]Appels!N86/Appels!N56</f>
        <v>5.8088023512123437</v>
      </c>
    </row>
    <row r="57" spans="1:14">
      <c r="A57" s="29">
        <v>2014</v>
      </c>
      <c r="B57" s="79">
        <f>[1]Appels!B87/Appels!B57</f>
        <v>3.161111111111111</v>
      </c>
      <c r="C57" s="79">
        <f>[1]Appels!C87/Appels!C57</f>
        <v>1.502</v>
      </c>
      <c r="D57" s="79">
        <f>[1]Appels!D87/Appels!D57</f>
        <v>0.57599999999999996</v>
      </c>
      <c r="E57" s="79">
        <f>[1]Appels!E87/Appels!E57</f>
        <v>1.5090909090909093</v>
      </c>
      <c r="F57" s="79">
        <f>[1]Appels!F87/Appels!F57</f>
        <v>11.33390625</v>
      </c>
      <c r="G57" s="79">
        <f>[1]Appels!G87/Appels!G57</f>
        <v>6.1047816091954017</v>
      </c>
      <c r="H57" s="79">
        <f>[1]Appels!H87/Appels!H57</f>
        <v>4.9087407407407406</v>
      </c>
      <c r="I57" s="79">
        <f>[1]Appels!I87/Appels!I57</f>
        <v>2.3323076923076922</v>
      </c>
      <c r="J57" s="79">
        <f>[1]Appels!J87/Appels!J57</f>
        <v>3.1460416666666666</v>
      </c>
      <c r="K57" s="79">
        <f>[1]Appels!K87/Appels!K57</f>
        <v>6.7006542056074769</v>
      </c>
      <c r="L57" s="79">
        <f>[1]Appels!L87/Appels!L57</f>
        <v>6.2380769230769229</v>
      </c>
      <c r="M57" s="79">
        <f>[1]Appels!M87/Appels!M57</f>
        <v>7.4357763975155287</v>
      </c>
      <c r="N57" s="77">
        <f>[1]Appels!N87/Appels!N57</f>
        <v>5.9689353612167313</v>
      </c>
    </row>
    <row r="58" spans="1:14">
      <c r="A58" s="29">
        <v>2015</v>
      </c>
      <c r="B58" s="79">
        <f>[1]Appels!B88/Appels!B58</f>
        <v>4.4766666666666666</v>
      </c>
      <c r="C58" s="79">
        <f>[1]Appels!C88/Appels!C58</f>
        <v>2.36</v>
      </c>
      <c r="D58" s="79">
        <f>[1]Appels!D88/Appels!D58</f>
        <v>0.17499999999999999</v>
      </c>
      <c r="E58" s="79">
        <f>[1]Appels!E88/Appels!E58</f>
        <v>2.0111111111111111</v>
      </c>
      <c r="F58" s="79">
        <f>[1]Appels!F88/Appels!F58</f>
        <v>11.322131147540983</v>
      </c>
      <c r="G58" s="79">
        <f>[1]Appels!G88/Appels!G58</f>
        <v>6.9252083333333339</v>
      </c>
      <c r="H58" s="79">
        <f>[1]Appels!H88/Appels!H58</f>
        <v>5.4040909090909093</v>
      </c>
      <c r="I58" s="79">
        <f>[1]Appels!I88/Appels!I58</f>
        <v>2.6507142857142858</v>
      </c>
      <c r="J58" s="79">
        <f>[1]Appels!J88/Appels!J58</f>
        <v>3.37</v>
      </c>
      <c r="K58" s="79">
        <f>[1]Appels!K88/Appels!K58</f>
        <v>6.906600985221675</v>
      </c>
      <c r="L58" s="79">
        <f>[1]Appels!L88/Appels!L58</f>
        <v>7.0732954545454554</v>
      </c>
      <c r="M58" s="79">
        <f>[1]Appels!M88/Appels!M58</f>
        <v>7.3505128205128205</v>
      </c>
      <c r="N58" s="77">
        <f>[1]Appels!N88/Appels!N58</f>
        <v>6.5177530017152661</v>
      </c>
    </row>
    <row r="59" spans="1:14">
      <c r="A59" s="29">
        <v>2016</v>
      </c>
      <c r="B59" s="79">
        <f>[1]Appels!B89/Appels!B59</f>
        <v>6.53</v>
      </c>
      <c r="C59" s="79">
        <f>[1]Appels!C89/Appels!C59</f>
        <v>2.34</v>
      </c>
      <c r="D59" s="79">
        <f>[1]Appels!D89/Appels!D59</f>
        <v>0.17499999999999999</v>
      </c>
      <c r="E59" s="79">
        <f>[1]Appels!E89/Appels!E59</f>
        <v>2.1792857142857143</v>
      </c>
      <c r="F59" s="79">
        <f>[1]Appels!F89/Appels!F59</f>
        <v>11.071694915254238</v>
      </c>
      <c r="G59" s="79">
        <f>[1]Appels!G89/Appels!G59</f>
        <v>7.2580392156862743</v>
      </c>
      <c r="H59" s="79">
        <f>[1]Appels!H89/Appels!H59</f>
        <v>5.6564150943396232</v>
      </c>
      <c r="I59" s="79">
        <f>[1]Appels!I89/Appels!I59</f>
        <v>2.6479591836734695</v>
      </c>
      <c r="J59" s="79">
        <f>[1]Appels!J89/Appels!J59</f>
        <v>3.6134374999999999</v>
      </c>
      <c r="K59" s="79">
        <f>[1]Appels!K89/Appels!K59</f>
        <v>7.0988205128205131</v>
      </c>
      <c r="L59" s="79">
        <f>[1]Appels!L89/Appels!L59</f>
        <v>6.9754761904761908</v>
      </c>
      <c r="M59" s="79">
        <f>[1]Appels!M89/Appels!M59</f>
        <v>7.5352054794520553</v>
      </c>
      <c r="N59" s="77">
        <f>[1]Appels!N89/Appels!N59</f>
        <v>6.7727214022140219</v>
      </c>
    </row>
    <row r="60" spans="1:14">
      <c r="A60" s="29">
        <v>2017</v>
      </c>
      <c r="B60" s="79">
        <f>[1]Appels!B90/Appels!B60</f>
        <v>5.2640000000000002</v>
      </c>
      <c r="C60" s="79">
        <f>[1]Appels!C90/Appels!C60</f>
        <v>2.46</v>
      </c>
      <c r="D60" s="79">
        <f>[1]Appels!D90/Appels!D60</f>
        <v>0.43</v>
      </c>
      <c r="E60" s="79">
        <f>[1]Appels!E90/Appels!E60</f>
        <v>1.9333333333333333</v>
      </c>
      <c r="F60" s="79">
        <f>[1]Appels!F90/Appels!F60</f>
        <v>10.28</v>
      </c>
      <c r="G60" s="79">
        <f>[1]Appels!G90/Appels!G60</f>
        <v>7.3261428571428571</v>
      </c>
      <c r="H60" s="79">
        <f>[1]Appels!H90/Appels!H60</f>
        <v>5.3850495049504952</v>
      </c>
      <c r="I60" s="79">
        <f>[1]Appels!I90/Appels!I60</f>
        <v>2.5317777777777781</v>
      </c>
      <c r="J60" s="79">
        <f>[1]Appels!J90/Appels!J60</f>
        <v>3.5025396825396826</v>
      </c>
      <c r="K60" s="79">
        <f>[1]Appels!K90/Appels!K60</f>
        <v>6.9575935828877</v>
      </c>
      <c r="L60" s="79">
        <f>[1]Appels!L90/Appels!L60</f>
        <v>6.6219277108433738</v>
      </c>
      <c r="M60" s="79">
        <f>[1]Appels!M90/Appels!M60</f>
        <v>6.9712142857142858</v>
      </c>
      <c r="N60" s="77">
        <f>[1]Appels!N90/Appels!N60</f>
        <v>6.5780227057710494</v>
      </c>
    </row>
    <row r="61" spans="1:14">
      <c r="A61" s="29">
        <v>2018</v>
      </c>
      <c r="B61" s="79">
        <f>[1]Appels!B91/Appels!B61</f>
        <v>3.9742857142857142</v>
      </c>
      <c r="C61" s="79">
        <f>[1]Appels!C91/Appels!C61</f>
        <v>2.72</v>
      </c>
      <c r="D61" s="79">
        <f>[1]Appels!D91/Appels!D61</f>
        <v>0.45</v>
      </c>
      <c r="E61" s="79">
        <f>[1]Appels!E91/Appels!E61</f>
        <v>1.798125</v>
      </c>
      <c r="F61" s="79">
        <f>[1]Appels!F91/Appels!F61</f>
        <v>10.113728813559323</v>
      </c>
      <c r="G61" s="79">
        <f>[1]Appels!G91/Appels!G61</f>
        <v>7.3128143712574847</v>
      </c>
      <c r="H61" s="79">
        <f>[1]Appels!H91/Appels!H61</f>
        <v>5.2907216494845368</v>
      </c>
      <c r="I61" s="79">
        <f>[1]Appels!I91/Appels!I61</f>
        <v>2.4218604651162789</v>
      </c>
      <c r="J61" s="79">
        <f>[1]Appels!J91/Appels!J61</f>
        <v>3.2552380952380955</v>
      </c>
      <c r="K61" s="79">
        <f>[1]Appels!K91/Appels!K61</f>
        <v>6.8747513812154688</v>
      </c>
      <c r="L61" s="79">
        <f>[1]Appels!L91/Appels!L61</f>
        <v>6.6635897435897435</v>
      </c>
      <c r="M61" s="79">
        <f>[1]Appels!M91/Appels!M61</f>
        <v>7.0510937499999997</v>
      </c>
      <c r="N61" s="77">
        <f>[1]Appels!N91/Appels!N61</f>
        <v>6.5064201183431942</v>
      </c>
    </row>
    <row r="62" spans="1:14">
      <c r="A62" s="29">
        <v>2019</v>
      </c>
      <c r="B62" s="79">
        <f>[1]Appels!B92/Appels!B62</f>
        <v>4.2649999999999997</v>
      </c>
      <c r="C62" s="79">
        <f>[1]Appels!C92/Appels!C62</f>
        <v>2.2239999999999998</v>
      </c>
      <c r="D62" s="79">
        <f>[1]Appels!D92/Appels!D62</f>
        <v>0.45</v>
      </c>
      <c r="E62" s="79">
        <f>[1]Appels!E92/Appels!E62</f>
        <v>1.818125</v>
      </c>
      <c r="F62" s="79">
        <f>[1]Appels!F92/Appels!F62</f>
        <v>10.422909090909091</v>
      </c>
      <c r="G62" s="79">
        <f>[1]Appels!G92/Appels!G62</f>
        <v>7.3028443113772461</v>
      </c>
      <c r="H62" s="79">
        <f>[1]Appels!H92/Appels!H62</f>
        <v>4.7558400000000001</v>
      </c>
      <c r="I62" s="79">
        <f>[1]Appels!I92/Appels!I62</f>
        <v>2.6257777777777775</v>
      </c>
      <c r="J62" s="79">
        <f>[1]Appels!J92/Appels!J62</f>
        <v>2.9417142857142857</v>
      </c>
      <c r="K62" s="79">
        <f>[1]Appels!K92/Appels!K62</f>
        <v>6.7325000000000008</v>
      </c>
      <c r="L62" s="79">
        <f>[1]Appels!L92/Appels!L62</f>
        <v>6.4051282051282055</v>
      </c>
      <c r="M62" s="79">
        <f>[1]Appels!M92/Appels!M62</f>
        <v>7.0030833333333335</v>
      </c>
      <c r="N62" s="77">
        <f>[1]Appels!N92/Appels!N62</f>
        <v>6.426926926926928</v>
      </c>
    </row>
    <row r="63" spans="1:14">
      <c r="A63" s="29">
        <v>2020</v>
      </c>
      <c r="B63" s="79">
        <f>[1]Appels!B93/Appels!B63</f>
        <v>3.2124999999999999</v>
      </c>
      <c r="C63" s="79">
        <f>[1]Appels!C93/Appels!C63</f>
        <v>2.218</v>
      </c>
      <c r="D63" s="79">
        <f>[1]Appels!D93/Appels!D63</f>
        <v>0.4375</v>
      </c>
      <c r="E63" s="79">
        <f>[1]Appels!E93/Appels!E63</f>
        <v>1.3692857142857144</v>
      </c>
      <c r="F63" s="79">
        <f>[1]Appels!F93/Appels!F63</f>
        <v>10.598431372549019</v>
      </c>
      <c r="G63" s="79">
        <f>[1]Appels!G93/Appels!G63</f>
        <v>7.4399999999999995</v>
      </c>
      <c r="H63" s="79">
        <f>[1]Appels!H93/Appels!H63</f>
        <v>4.8954237288135589</v>
      </c>
      <c r="I63" s="79">
        <f>[1]Appels!I93/Appels!I63</f>
        <v>2.757857142857143</v>
      </c>
      <c r="J63" s="79">
        <f>[1]Appels!J93/Appels!J63</f>
        <v>2.8158823529411765</v>
      </c>
      <c r="K63" s="79">
        <f>[1]Appels!K93/Appels!K63</f>
        <v>6.5505232558139541</v>
      </c>
      <c r="L63" s="79">
        <f>[1]Appels!L93/Appels!L63</f>
        <v>6.4945945945945951</v>
      </c>
      <c r="M63" s="79">
        <f>[1]Appels!M93/Appels!M63</f>
        <v>6.819285714285714</v>
      </c>
      <c r="N63" s="77">
        <f>[1]Appels!N93/Appels!N63</f>
        <v>6.4374372384937244</v>
      </c>
    </row>
    <row r="64" spans="1:14">
      <c r="A64" s="29">
        <v>2021</v>
      </c>
      <c r="B64" s="79">
        <f>[1]Appels!B94/Appels!B64</f>
        <v>3.0462500000000001</v>
      </c>
      <c r="C64" s="79">
        <f>[1]Appels!C94/Appels!C64</f>
        <v>2.206</v>
      </c>
      <c r="D64" s="79">
        <f>[1]Appels!D94/Appels!D64</f>
        <v>0.55400000000000005</v>
      </c>
      <c r="E64" s="79">
        <f>[1]Appels!E94/Appels!E64</f>
        <v>0.96928571428571431</v>
      </c>
      <c r="F64" s="79">
        <f>[1]Appels!F94/Appels!F64</f>
        <v>10.379803921568628</v>
      </c>
      <c r="G64" s="79">
        <f>[1]Appels!G94/Appels!G64</f>
        <v>7.5168571428571429</v>
      </c>
      <c r="H64" s="79">
        <f>[1]Appels!H94/Appels!H64</f>
        <v>4.7401769911504426</v>
      </c>
      <c r="I64" s="79">
        <f>[1]Appels!I94/Appels!I64</f>
        <v>2.9165000000000001</v>
      </c>
      <c r="J64" s="79">
        <f>[1]Appels!J94/Appels!J64</f>
        <v>2.8134285714285716</v>
      </c>
      <c r="K64" s="79">
        <f>[1]Appels!K94/Appels!K64</f>
        <v>6.4655089820359279</v>
      </c>
      <c r="L64" s="79">
        <f>[1]Appels!L94/Appels!L64</f>
        <v>7.148714285714286</v>
      </c>
      <c r="M64" s="79">
        <f>[1]Appels!M94/Appels!M64</f>
        <v>6.5311320754716977</v>
      </c>
      <c r="N64" s="77">
        <f>[1]Appels!N94/Appels!N64</f>
        <v>6.4285683530678144</v>
      </c>
    </row>
    <row r="65" spans="1:14">
      <c r="A65" s="29">
        <v>2022</v>
      </c>
      <c r="B65" s="79">
        <f>[1]Appels!B95/Appels!B65</f>
        <v>3.7185714285714289</v>
      </c>
      <c r="C65" s="79">
        <f>[1]Appels!C95/Appels!C65</f>
        <v>2.3519999999999999</v>
      </c>
      <c r="D65" s="79">
        <f>[1]Appels!D95/Appels!D65</f>
        <v>0.56200000000000006</v>
      </c>
      <c r="E65" s="79">
        <f>[1]Appels!E95/Appels!E65</f>
        <v>0.95499999999999996</v>
      </c>
      <c r="F65" s="79">
        <f>[1]Appels!F95/Appels!F65</f>
        <v>9.624339622641509</v>
      </c>
      <c r="G65" s="79">
        <f>[1]Appels!G95/Appels!G65</f>
        <v>7.6951324503311254</v>
      </c>
      <c r="H65" s="79">
        <f>[1]Appels!H95/Appels!H65</f>
        <v>4.7833043478260873</v>
      </c>
      <c r="I65" s="79">
        <f>[1]Appels!I95/Appels!I65</f>
        <v>2.94075</v>
      </c>
      <c r="J65" s="79">
        <f>[1]Appels!J95/Appels!J65</f>
        <v>2.6994285714285717</v>
      </c>
      <c r="K65" s="79">
        <f>[1]Appels!K95/Appels!K65</f>
        <v>6.4523952095808381</v>
      </c>
      <c r="L65" s="79">
        <f>[1]Appels!L95/Appels!L65</f>
        <v>6.9328169014084509</v>
      </c>
      <c r="M65" s="79">
        <f>[1]Appels!M95/Appels!M65</f>
        <v>6.7685294117647059</v>
      </c>
      <c r="N65" s="77">
        <f>[1]Appels!N95/Appels!N65</f>
        <v>6.4523471615720522</v>
      </c>
    </row>
    <row r="66" spans="1:14">
      <c r="A66" s="29">
        <v>2023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1"/>
    </row>
    <row r="67" spans="1:14">
      <c r="A67" s="31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3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5403-1CB4-45E3-ACD7-7EBB19401E3D}">
  <dimension ref="A1:N67"/>
  <sheetViews>
    <sheetView zoomScale="85" zoomScaleNormal="85" workbookViewId="0"/>
  </sheetViews>
  <sheetFormatPr defaultRowHeight="12.75"/>
  <cols>
    <col min="1" max="1" width="10.7109375" customWidth="1"/>
    <col min="2" max="14" width="12.7109375" customWidth="1"/>
    <col min="15" max="67" width="10.7109375" customWidth="1"/>
  </cols>
  <sheetData>
    <row r="1" spans="1:14" ht="39.950000000000003" customHeight="1">
      <c r="A1" s="51" t="s">
        <v>25</v>
      </c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</row>
    <row r="2" spans="1:14" ht="24.95" customHeight="1">
      <c r="A2" s="55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8</v>
      </c>
      <c r="I2" s="56" t="s">
        <v>9</v>
      </c>
      <c r="J2" s="56" t="s">
        <v>10</v>
      </c>
      <c r="K2" s="56" t="s">
        <v>11</v>
      </c>
      <c r="L2" s="56" t="s">
        <v>12</v>
      </c>
      <c r="M2" s="56" t="s">
        <v>13</v>
      </c>
      <c r="N2" s="56" t="s">
        <v>14</v>
      </c>
    </row>
    <row r="3" spans="1:14">
      <c r="A3" s="57">
        <v>1960</v>
      </c>
      <c r="B3" s="78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6"/>
    </row>
    <row r="4" spans="1:14">
      <c r="A4" s="29">
        <v>1961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7"/>
    </row>
    <row r="5" spans="1:14">
      <c r="A5" s="29">
        <v>1962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7"/>
    </row>
    <row r="6" spans="1:14">
      <c r="A6" s="29">
        <v>1963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7"/>
    </row>
    <row r="7" spans="1:14">
      <c r="A7" s="29">
        <v>1964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7"/>
    </row>
    <row r="8" spans="1:14">
      <c r="A8" s="29">
        <v>1965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7"/>
    </row>
    <row r="9" spans="1:14">
      <c r="A9" s="29">
        <v>1966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7"/>
    </row>
    <row r="10" spans="1:14">
      <c r="A10" s="26">
        <v>1967</v>
      </c>
      <c r="B10" s="79">
        <f>[1]Peren!B40/Peren!B10</f>
        <v>0.63992481203007523</v>
      </c>
      <c r="C10" s="79">
        <f>[1]Peren!C40/Peren!C10</f>
        <v>0.48451327433628316</v>
      </c>
      <c r="D10" s="79">
        <f>[1]Peren!D40/Peren!D10</f>
        <v>0.82285714285714295</v>
      </c>
      <c r="E10" s="79">
        <f>[1]Peren!E40/Peren!E10</f>
        <v>0.34474074074074074</v>
      </c>
      <c r="F10" s="79">
        <f>[1]Peren!F40/Peren!F10</f>
        <v>1.3458333333333334</v>
      </c>
      <c r="G10" s="79">
        <f>[1]Peren!G40/Peren!G10</f>
        <v>0.50683064867218108</v>
      </c>
      <c r="H10" s="79">
        <f>[1]Peren!H40/Peren!H10</f>
        <v>0.79619435736677124</v>
      </c>
      <c r="I10" s="79">
        <f>[1]Peren!I40/Peren!I10</f>
        <v>1.0225704225352112</v>
      </c>
      <c r="J10" s="79">
        <f>[1]Peren!J40/Peren!J10</f>
        <v>0.53348508634222913</v>
      </c>
      <c r="K10" s="79">
        <f>[1]Peren!K40/Peren!K10</f>
        <v>1.2402223675604971</v>
      </c>
      <c r="L10" s="79">
        <f>[1]Peren!L40/Peren!L10</f>
        <v>0.44141001855287565</v>
      </c>
      <c r="M10" s="79">
        <f>[1]Peren!M40/Peren!M10</f>
        <v>0.70788804071246825</v>
      </c>
      <c r="N10" s="77">
        <f>[1]Peren!N40/Peren!N10</f>
        <v>0.67678866116582381</v>
      </c>
    </row>
    <row r="11" spans="1:14">
      <c r="A11" s="26">
        <v>1968</v>
      </c>
      <c r="B11" s="79">
        <f>[1]Peren!B41/Peren!B11</f>
        <v>0.67682539682539689</v>
      </c>
      <c r="C11" s="79">
        <f>[1]Peren!C41/Peren!C11</f>
        <v>0.61427083333333332</v>
      </c>
      <c r="D11" s="79">
        <f>[1]Peren!D41/Peren!D11</f>
        <v>0.95187500000000003</v>
      </c>
      <c r="E11" s="79">
        <f>[1]Peren!E41/Peren!E11</f>
        <v>0.41285714285714287</v>
      </c>
      <c r="F11" s="79">
        <f>[1]Peren!F41/Peren!F11</f>
        <v>1.3407058823529412</v>
      </c>
      <c r="G11" s="79">
        <f>[1]Peren!G41/Peren!G11</f>
        <v>0.52803785780240076</v>
      </c>
      <c r="H11" s="79">
        <f>[1]Peren!H41/Peren!H11</f>
        <v>0.85444676409185794</v>
      </c>
      <c r="I11" s="79">
        <f>[1]Peren!I41/Peren!I11</f>
        <v>1.1107402760351317</v>
      </c>
      <c r="J11" s="79">
        <f>[1]Peren!J41/Peren!J11</f>
        <v>0.58557130203720109</v>
      </c>
      <c r="K11" s="79">
        <f>[1]Peren!K41/Peren!K11</f>
        <v>1.316072157930565</v>
      </c>
      <c r="L11" s="79">
        <f>[1]Peren!L41/Peren!L11</f>
        <v>0.51339847991313792</v>
      </c>
      <c r="M11" s="79">
        <f>[1]Peren!M41/Peren!M11</f>
        <v>0.83144991698948534</v>
      </c>
      <c r="N11" s="77">
        <f>[1]Peren!N41/Peren!N11</f>
        <v>0.73935452722275874</v>
      </c>
    </row>
    <row r="12" spans="1:14">
      <c r="A12" s="26">
        <v>1969</v>
      </c>
      <c r="B12" s="79">
        <f>[1]Peren!B42/Peren!B12</f>
        <v>0.69638888888888884</v>
      </c>
      <c r="C12" s="79">
        <f>[1]Peren!C42/Peren!C12</f>
        <v>0.71851851851851856</v>
      </c>
      <c r="D12" s="79">
        <f>[1]Peren!D42/Peren!D12</f>
        <v>1.1427272727272728</v>
      </c>
      <c r="E12" s="79">
        <f>[1]Peren!E42/Peren!E12</f>
        <v>0.45030303030303026</v>
      </c>
      <c r="F12" s="79">
        <f>[1]Peren!F42/Peren!F12</f>
        <v>1.4246938775510205</v>
      </c>
      <c r="G12" s="79">
        <f>[1]Peren!G42/Peren!G12</f>
        <v>0.55886459430979973</v>
      </c>
      <c r="H12" s="79">
        <f>[1]Peren!H42/Peren!H12</f>
        <v>0.88550000000000006</v>
      </c>
      <c r="I12" s="79">
        <f>[1]Peren!I42/Peren!I12</f>
        <v>1.1772033898305085</v>
      </c>
      <c r="J12" s="79">
        <f>[1]Peren!J42/Peren!J12</f>
        <v>0.64059093224656138</v>
      </c>
      <c r="K12" s="79">
        <f>[1]Peren!K42/Peren!K12</f>
        <v>1.3950762527233116</v>
      </c>
      <c r="L12" s="79">
        <f>[1]Peren!L42/Peren!L12</f>
        <v>0.58375821287779239</v>
      </c>
      <c r="M12" s="79">
        <f>[1]Peren!M42/Peren!M12</f>
        <v>0.83875156054931344</v>
      </c>
      <c r="N12" s="77">
        <f>[1]Peren!N42/Peren!N12</f>
        <v>0.78955158462575858</v>
      </c>
    </row>
    <row r="13" spans="1:14">
      <c r="A13" s="26">
        <v>1970</v>
      </c>
      <c r="B13" s="79">
        <f>[1]Peren!B43/Peren!B13</f>
        <v>0.79318681318681328</v>
      </c>
      <c r="C13" s="79">
        <f>[1]Peren!C43/Peren!C13</f>
        <v>0.84781249999999997</v>
      </c>
      <c r="D13" s="79">
        <f>[1]Peren!D43/Peren!D13</f>
        <v>0.95692307692307688</v>
      </c>
      <c r="E13" s="79">
        <f>[1]Peren!E43/Peren!E13</f>
        <v>0.57085714285714284</v>
      </c>
      <c r="F13" s="79">
        <f>[1]Peren!F43/Peren!F13</f>
        <v>1.4476595744680851</v>
      </c>
      <c r="G13" s="79">
        <f>[1]Peren!G43/Peren!G13</f>
        <v>0.58859725685785536</v>
      </c>
      <c r="H13" s="79">
        <f>[1]Peren!H43/Peren!H13</f>
        <v>0.98692913385826775</v>
      </c>
      <c r="I13" s="79">
        <f>[1]Peren!I43/Peren!I13</f>
        <v>1.3315116279069767</v>
      </c>
      <c r="J13" s="79">
        <f>[1]Peren!J43/Peren!J13</f>
        <v>0.6856105197244835</v>
      </c>
      <c r="K13" s="79">
        <f>[1]Peren!K43/Peren!K13</f>
        <v>1.4909037656903767</v>
      </c>
      <c r="L13" s="79">
        <f>[1]Peren!L43/Peren!L13</f>
        <v>0.68182444061962133</v>
      </c>
      <c r="M13" s="79">
        <f>[1]Peren!M43/Peren!M13</f>
        <v>0.87540680473372778</v>
      </c>
      <c r="N13" s="77">
        <f>[1]Peren!N43/Peren!N13</f>
        <v>0.85638672467874133</v>
      </c>
    </row>
    <row r="14" spans="1:14">
      <c r="A14" s="26">
        <v>1971</v>
      </c>
      <c r="B14" s="79">
        <f>[1]Peren!B44/Peren!B14</f>
        <v>1.0324193548387097</v>
      </c>
      <c r="C14" s="79">
        <f>[1]Peren!C44/Peren!C14</f>
        <v>0.97132075471698109</v>
      </c>
      <c r="D14" s="79">
        <f>[1]Peren!D44/Peren!D14</f>
        <v>0.3175</v>
      </c>
      <c r="E14" s="79">
        <f>[1]Peren!E44/Peren!E14</f>
        <v>0.70677966101694922</v>
      </c>
      <c r="F14" s="79">
        <f>[1]Peren!F44/Peren!F14</f>
        <v>1.3900952380952383</v>
      </c>
      <c r="G14" s="79">
        <f>[1]Peren!G44/Peren!G14</f>
        <v>0.7032375478927203</v>
      </c>
      <c r="H14" s="79">
        <f>[1]Peren!H44/Peren!H14</f>
        <v>1.1102927927927928</v>
      </c>
      <c r="I14" s="79">
        <f>[1]Peren!I44/Peren!I14</f>
        <v>1.5268862275449102</v>
      </c>
      <c r="J14" s="79">
        <f>[1]Peren!J44/Peren!J14</f>
        <v>0.83801526717557251</v>
      </c>
      <c r="K14" s="79">
        <f>[1]Peren!K44/Peren!K14</f>
        <v>1.6551324828263003</v>
      </c>
      <c r="L14" s="79">
        <f>[1]Peren!L44/Peren!L14</f>
        <v>0.7706378600823045</v>
      </c>
      <c r="M14" s="79">
        <f>[1]Peren!M44/Peren!M14</f>
        <v>0.97962081128747802</v>
      </c>
      <c r="N14" s="77">
        <f>[1]Peren!N44/Peren!N14</f>
        <v>0.99392592592592588</v>
      </c>
    </row>
    <row r="15" spans="1:14">
      <c r="A15" s="26">
        <v>1972</v>
      </c>
      <c r="B15" s="79">
        <f>[1]Peren!B45/Peren!B15</f>
        <v>0.93716981132075472</v>
      </c>
      <c r="C15" s="79">
        <f>[1]Peren!C45/Peren!C15</f>
        <v>1.0661363636363637</v>
      </c>
      <c r="D15" s="79">
        <f>[1]Peren!D45/Peren!D15</f>
        <v>0.1</v>
      </c>
      <c r="E15" s="79">
        <f>[1]Peren!E45/Peren!E15</f>
        <v>0.78444444444444439</v>
      </c>
      <c r="F15" s="79">
        <f>[1]Peren!F45/Peren!F15</f>
        <v>1.4759223300970874</v>
      </c>
      <c r="G15" s="79">
        <f>[1]Peren!G45/Peren!G15</f>
        <v>0.72913778877887792</v>
      </c>
      <c r="H15" s="79">
        <f>[1]Peren!H45/Peren!H15</f>
        <v>1.1488902589395809</v>
      </c>
      <c r="I15" s="79">
        <f>[1]Peren!I45/Peren!I15</f>
        <v>1.5483368869936034</v>
      </c>
      <c r="J15" s="79">
        <f>[1]Peren!J45/Peren!J15</f>
        <v>0.867734962406015</v>
      </c>
      <c r="K15" s="79">
        <f>[1]Peren!K45/Peren!K15</f>
        <v>1.7309214659685863</v>
      </c>
      <c r="L15" s="79">
        <f>[1]Peren!L45/Peren!L15</f>
        <v>0.81375291375291381</v>
      </c>
      <c r="M15" s="79">
        <f>[1]Peren!M45/Peren!M15</f>
        <v>1.131043956043956</v>
      </c>
      <c r="N15" s="77">
        <f>[1]Peren!N45/Peren!N15</f>
        <v>1.0478705094932386</v>
      </c>
    </row>
    <row r="16" spans="1:14">
      <c r="A16" s="26">
        <v>1973</v>
      </c>
      <c r="B16" s="79">
        <f>[1]Peren!B46/Peren!B16</f>
        <v>1.0017777777777777</v>
      </c>
      <c r="C16" s="79">
        <f>[1]Peren!C46/Peren!C16</f>
        <v>1.2222857142857144</v>
      </c>
      <c r="D16" s="79">
        <f>[1]Peren!D46/Peren!D16</f>
        <v>9.7500000000000003E-2</v>
      </c>
      <c r="E16" s="79">
        <f>[1]Peren!E46/Peren!E16</f>
        <v>0.90309523809523806</v>
      </c>
      <c r="F16" s="79">
        <f>[1]Peren!F46/Peren!F16</f>
        <v>1.5664705882352941</v>
      </c>
      <c r="G16" s="79">
        <f>[1]Peren!G46/Peren!G16</f>
        <v>0.75755111745126014</v>
      </c>
      <c r="H16" s="79">
        <f>[1]Peren!H46/Peren!H16</f>
        <v>1.2393267882187937</v>
      </c>
      <c r="I16" s="79">
        <f>[1]Peren!I46/Peren!I16</f>
        <v>1.633951219512195</v>
      </c>
      <c r="J16" s="79">
        <f>[1]Peren!J46/Peren!J16</f>
        <v>0.89014285714285712</v>
      </c>
      <c r="K16" s="79">
        <f>[1]Peren!K46/Peren!K16</f>
        <v>1.7888048245614037</v>
      </c>
      <c r="L16" s="79">
        <f>[1]Peren!L46/Peren!L16</f>
        <v>0.89279891304347825</v>
      </c>
      <c r="M16" s="79">
        <f>[1]Peren!M46/Peren!M16</f>
        <v>1.1529329962073325</v>
      </c>
      <c r="N16" s="77">
        <f>[1]Peren!N46/Peren!N16</f>
        <v>1.1032897770945427</v>
      </c>
    </row>
    <row r="17" spans="1:14">
      <c r="A17" s="26">
        <v>1974</v>
      </c>
      <c r="B17" s="79">
        <f>[1]Peren!B47/Peren!B17</f>
        <v>1.2347222222222223</v>
      </c>
      <c r="C17" s="79">
        <f>[1]Peren!C47/Peren!C17</f>
        <v>1.2896666666666665</v>
      </c>
      <c r="D17" s="79">
        <f>[1]Peren!D47/Peren!D17</f>
        <v>9.3333333333333338E-2</v>
      </c>
      <c r="E17" s="79">
        <f>[1]Peren!E47/Peren!E17</f>
        <v>0.86511111111111105</v>
      </c>
      <c r="F17" s="79">
        <f>[1]Peren!F47/Peren!F17</f>
        <v>1.5844660194174756</v>
      </c>
      <c r="G17" s="79">
        <f>[1]Peren!G47/Peren!G17</f>
        <v>0.77997549019607848</v>
      </c>
      <c r="H17" s="79">
        <f>[1]Peren!H47/Peren!H17</f>
        <v>1.3214985163204749</v>
      </c>
      <c r="I17" s="79">
        <f>[1]Peren!I47/Peren!I17</f>
        <v>1.6959899749373435</v>
      </c>
      <c r="J17" s="79">
        <f>[1]Peren!J47/Peren!J17</f>
        <v>0.93149614961496152</v>
      </c>
      <c r="K17" s="79">
        <f>[1]Peren!K47/Peren!K17</f>
        <v>1.8722196531791908</v>
      </c>
      <c r="L17" s="79">
        <f>[1]Peren!L47/Peren!L17</f>
        <v>0.90866855524079315</v>
      </c>
      <c r="M17" s="79">
        <f>[1]Peren!M47/Peren!M17</f>
        <v>1.1514640522875816</v>
      </c>
      <c r="N17" s="77">
        <f>[1]Peren!N47/Peren!N17</f>
        <v>1.1430279652844744</v>
      </c>
    </row>
    <row r="18" spans="1:14">
      <c r="A18" s="26">
        <v>1975</v>
      </c>
      <c r="B18" s="79">
        <f>[1]Peren!B48/Peren!B18</f>
        <v>1.18</v>
      </c>
      <c r="C18" s="79">
        <f>[1]Peren!C48/Peren!C18</f>
        <v>1.2662068965517241</v>
      </c>
      <c r="D18" s="79">
        <f>[1]Peren!D48/Peren!D18</f>
        <v>7.7499999999999999E-2</v>
      </c>
      <c r="E18" s="79">
        <f>[1]Peren!E48/Peren!E18</f>
        <v>1.1634374999999999</v>
      </c>
      <c r="F18" s="79">
        <f>[1]Peren!F48/Peren!F18</f>
        <v>1.5426213592233009</v>
      </c>
      <c r="G18" s="79">
        <f>[1]Peren!G48/Peren!G18</f>
        <v>0.79990668740279935</v>
      </c>
      <c r="H18" s="79">
        <f>[1]Peren!H48/Peren!H18</f>
        <v>1.3480509745127436</v>
      </c>
      <c r="I18" s="79">
        <f>[1]Peren!I48/Peren!I18</f>
        <v>1.7835388739946381</v>
      </c>
      <c r="J18" s="79">
        <f>[1]Peren!J48/Peren!J18</f>
        <v>0.95571594877764843</v>
      </c>
      <c r="K18" s="79">
        <f>[1]Peren!K48/Peren!K18</f>
        <v>1.9248933649289099</v>
      </c>
      <c r="L18" s="79">
        <f>[1]Peren!L48/Peren!L18</f>
        <v>0.94710059171597638</v>
      </c>
      <c r="M18" s="79">
        <f>[1]Peren!M48/Peren!M18</f>
        <v>1.2494912559618441</v>
      </c>
      <c r="N18" s="77">
        <f>[1]Peren!N48/Peren!N18</f>
        <v>1.1868355296936506</v>
      </c>
    </row>
    <row r="19" spans="1:14">
      <c r="A19" s="26">
        <v>1976</v>
      </c>
      <c r="B19" s="79">
        <f>[1]Peren!B49/Peren!B19</f>
        <v>1.2403030303030302</v>
      </c>
      <c r="C19" s="79">
        <f>[1]Peren!C49/Peren!C19</f>
        <v>1.2370370370370369</v>
      </c>
      <c r="D19" s="79">
        <f>[1]Peren!D49/Peren!D19</f>
        <v>0.09</v>
      </c>
      <c r="E19" s="79">
        <f>[1]Peren!E49/Peren!E19</f>
        <v>1.2593548387096773</v>
      </c>
      <c r="F19" s="79">
        <f>[1]Peren!F49/Peren!F19</f>
        <v>1.53</v>
      </c>
      <c r="G19" s="79">
        <f>[1]Peren!G49/Peren!G19</f>
        <v>0.81733041575492338</v>
      </c>
      <c r="H19" s="79">
        <f>[1]Peren!H49/Peren!H19</f>
        <v>1.40144</v>
      </c>
      <c r="I19" s="79">
        <f>[1]Peren!I49/Peren!I19</f>
        <v>1.7816011235955056</v>
      </c>
      <c r="J19" s="79">
        <f>[1]Peren!J49/Peren!J19</f>
        <v>1.0091739674593243</v>
      </c>
      <c r="K19" s="79">
        <f>[1]Peren!K49/Peren!K19</f>
        <v>1.9832638036809815</v>
      </c>
      <c r="L19" s="79">
        <f>[1]Peren!L49/Peren!L19</f>
        <v>0.99485245901639352</v>
      </c>
      <c r="M19" s="79">
        <f>[1]Peren!M49/Peren!M19</f>
        <v>1.2636483931947071</v>
      </c>
      <c r="N19" s="77">
        <f>[1]Peren!N49/Peren!N19</f>
        <v>1.2227217630853995</v>
      </c>
    </row>
    <row r="20" spans="1:14">
      <c r="A20" s="26">
        <v>1977</v>
      </c>
      <c r="B20" s="79">
        <f>[1]Peren!B50/Peren!B20</f>
        <v>1.2266666666666666</v>
      </c>
      <c r="C20" s="79">
        <f>[1]Peren!C50/Peren!C20</f>
        <v>1.2152000000000001</v>
      </c>
      <c r="D20" s="79">
        <f>[1]Peren!D50/Peren!D20</f>
        <v>9.3333333333333338E-2</v>
      </c>
      <c r="E20" s="79">
        <f>[1]Peren!E50/Peren!E20</f>
        <v>0.96631578947368413</v>
      </c>
      <c r="F20" s="79">
        <f>[1]Peren!F50/Peren!F20</f>
        <v>1.5179347826086957</v>
      </c>
      <c r="G20" s="79">
        <f>[1]Peren!G50/Peren!G20</f>
        <v>0.82655409273039493</v>
      </c>
      <c r="H20" s="79">
        <f>[1]Peren!H50/Peren!H20</f>
        <v>1.3991289782244556</v>
      </c>
      <c r="I20" s="79">
        <f>[1]Peren!I50/Peren!I20</f>
        <v>1.6998554913294797</v>
      </c>
      <c r="J20" s="79">
        <f>[1]Peren!J50/Peren!J20</f>
        <v>1.0101229508196721</v>
      </c>
      <c r="K20" s="79">
        <f>[1]Peren!K50/Peren!K20</f>
        <v>2.0055057618437901</v>
      </c>
      <c r="L20" s="79">
        <f>[1]Peren!L50/Peren!L20</f>
        <v>1.0486754966887417</v>
      </c>
      <c r="M20" s="79">
        <f>[1]Peren!M50/Peren!M20</f>
        <v>1.2370204081632652</v>
      </c>
      <c r="N20" s="77">
        <f>[1]Peren!N50/Peren!N20</f>
        <v>1.2231912020065598</v>
      </c>
    </row>
    <row r="21" spans="1:14">
      <c r="A21" s="26">
        <v>1978</v>
      </c>
      <c r="B21" s="79">
        <f>[1]Peren!B51/Peren!B21</f>
        <v>1.1232142857142857</v>
      </c>
      <c r="C21" s="79">
        <f>[1]Peren!C51/Peren!C21</f>
        <v>1.2750000000000001</v>
      </c>
      <c r="D21" s="79">
        <f>[1]Peren!D51/Peren!D21</f>
        <v>0.09</v>
      </c>
      <c r="E21" s="79">
        <f>[1]Peren!E51/Peren!E21</f>
        <v>1.0791176470588235</v>
      </c>
      <c r="F21" s="79">
        <f>[1]Peren!F51/Peren!F21</f>
        <v>1.5363736263736263</v>
      </c>
      <c r="G21" s="79">
        <f>[1]Peren!G51/Peren!G21</f>
        <v>0.8461691842900303</v>
      </c>
      <c r="H21" s="79">
        <f>[1]Peren!H51/Peren!H21</f>
        <v>1.4127272727272728</v>
      </c>
      <c r="I21" s="79">
        <f>[1]Peren!I51/Peren!I21</f>
        <v>1.6980674846625767</v>
      </c>
      <c r="J21" s="79">
        <f>[1]Peren!J51/Peren!J21</f>
        <v>1.0045988538681949</v>
      </c>
      <c r="K21" s="79">
        <f>[1]Peren!K51/Peren!K21</f>
        <v>2.0763333333333334</v>
      </c>
      <c r="L21" s="79">
        <f>[1]Peren!L51/Peren!L21</f>
        <v>1.0530465949820789</v>
      </c>
      <c r="M21" s="79">
        <f>[1]Peren!M51/Peren!M21</f>
        <v>1.2321711899791232</v>
      </c>
      <c r="N21" s="77">
        <f>[1]Peren!N51/Peren!N21</f>
        <v>1.2440660453808754</v>
      </c>
    </row>
    <row r="22" spans="1:14">
      <c r="A22" s="26">
        <v>1979</v>
      </c>
      <c r="B22" s="79">
        <f>[1]Peren!B52/Peren!B22</f>
        <v>1.094642857142857</v>
      </c>
      <c r="C22" s="79">
        <f>[1]Peren!C52/Peren!C22</f>
        <v>1.2565</v>
      </c>
      <c r="D22" s="79">
        <f>[1]Peren!D52/Peren!D22</f>
        <v>0.15</v>
      </c>
      <c r="E22" s="79">
        <f>[1]Peren!E52/Peren!E22</f>
        <v>1.182758620689655</v>
      </c>
      <c r="F22" s="79">
        <f>[1]Peren!F52/Peren!F22</f>
        <v>1.6646067415730337</v>
      </c>
      <c r="G22" s="79">
        <f>[1]Peren!G52/Peren!G22</f>
        <v>0.88316306483300588</v>
      </c>
      <c r="H22" s="79">
        <f>[1]Peren!H52/Peren!H22</f>
        <v>1.4509981167608286</v>
      </c>
      <c r="I22" s="79">
        <f>[1]Peren!I52/Peren!I22</f>
        <v>1.7604126984126984</v>
      </c>
      <c r="J22" s="79">
        <f>[1]Peren!J52/Peren!J22</f>
        <v>1.0380959752321981</v>
      </c>
      <c r="K22" s="79">
        <f>[1]Peren!K52/Peren!K22</f>
        <v>2.1104160887656032</v>
      </c>
      <c r="L22" s="79">
        <f>[1]Peren!L52/Peren!L22</f>
        <v>1.1397590361445784</v>
      </c>
      <c r="M22" s="79">
        <f>[1]Peren!M52/Peren!M22</f>
        <v>1.2205333333333332</v>
      </c>
      <c r="N22" s="77">
        <f>[1]Peren!N52/Peren!N22</f>
        <v>1.2890230134607035</v>
      </c>
    </row>
    <row r="23" spans="1:14">
      <c r="A23" s="26">
        <v>1980</v>
      </c>
      <c r="B23" s="79">
        <f>[1]Peren!B53/Peren!B23</f>
        <v>1.0853846153846154</v>
      </c>
      <c r="C23" s="79">
        <f>[1]Peren!C53/Peren!C23</f>
        <v>1.1757142857142857</v>
      </c>
      <c r="D23" s="79">
        <f>[1]Peren!D53/Peren!D23</f>
        <v>0.12</v>
      </c>
      <c r="E23" s="79">
        <f>[1]Peren!E53/Peren!E23</f>
        <v>1.082258064516129</v>
      </c>
      <c r="F23" s="79">
        <f>[1]Peren!F53/Peren!F23</f>
        <v>1.5901086956521737</v>
      </c>
      <c r="G23" s="79">
        <f>[1]Peren!G53/Peren!G23</f>
        <v>0.91225716282320057</v>
      </c>
      <c r="H23" s="79">
        <f>[1]Peren!H53/Peren!H23</f>
        <v>1.5235390946502059</v>
      </c>
      <c r="I23" s="79">
        <f>[1]Peren!I53/Peren!I23</f>
        <v>1.8453287197231831</v>
      </c>
      <c r="J23" s="79">
        <f>[1]Peren!J53/Peren!J23</f>
        <v>1.0892629815745394</v>
      </c>
      <c r="K23" s="79">
        <f>[1]Peren!K53/Peren!K23</f>
        <v>2.1979678362573098</v>
      </c>
      <c r="L23" s="79">
        <f>[1]Peren!L53/Peren!L23</f>
        <v>1.1843153526970955</v>
      </c>
      <c r="M23" s="79">
        <f>[1]Peren!M53/Peren!M23</f>
        <v>1.1831807228915663</v>
      </c>
      <c r="N23" s="77">
        <f>[1]Peren!N53/Peren!N23</f>
        <v>1.331059341678257</v>
      </c>
    </row>
    <row r="24" spans="1:14">
      <c r="A24" s="26">
        <v>1981</v>
      </c>
      <c r="B24" s="79">
        <f>[1]Peren!B54/Peren!B24</f>
        <v>1.03</v>
      </c>
      <c r="C24" s="79">
        <f>[1]Peren!C54/Peren!C24</f>
        <v>1.190952380952381</v>
      </c>
      <c r="D24" s="79">
        <f>[1]Peren!D54/Peren!D24</f>
        <v>8.5000000000000006E-2</v>
      </c>
      <c r="E24" s="79">
        <f>[1]Peren!E54/Peren!E24</f>
        <v>1.4590909090909092</v>
      </c>
      <c r="F24" s="79">
        <f>[1]Peren!F54/Peren!F24</f>
        <v>1.6008602150537634</v>
      </c>
      <c r="G24" s="79">
        <f>[1]Peren!G54/Peren!G24</f>
        <v>0.94879145173176127</v>
      </c>
      <c r="H24" s="79">
        <f>[1]Peren!H54/Peren!H24</f>
        <v>1.571587982832618</v>
      </c>
      <c r="I24" s="79">
        <f>[1]Peren!I54/Peren!I24</f>
        <v>1.8535611510791365</v>
      </c>
      <c r="J24" s="79">
        <f>[1]Peren!J54/Peren!J24</f>
        <v>1.1193298059964727</v>
      </c>
      <c r="K24" s="79">
        <f>[1]Peren!K54/Peren!K24</f>
        <v>2.2791257668711657</v>
      </c>
      <c r="L24" s="79">
        <f>[1]Peren!L54/Peren!L24</f>
        <v>1.174871794871795</v>
      </c>
      <c r="M24" s="79">
        <f>[1]Peren!M54/Peren!M24</f>
        <v>1.1809183673469388</v>
      </c>
      <c r="N24" s="77">
        <f>[1]Peren!N54/Peren!N24</f>
        <v>1.3691650438169425</v>
      </c>
    </row>
    <row r="25" spans="1:14">
      <c r="A25" s="26">
        <v>1982</v>
      </c>
      <c r="B25" s="79">
        <f>[1]Peren!B55/Peren!B25</f>
        <v>1.0513043478260868</v>
      </c>
      <c r="C25" s="79">
        <f>[1]Peren!C55/Peren!C25</f>
        <v>1.1011111111111112</v>
      </c>
      <c r="D25" s="79">
        <f>[1]Peren!D55/Peren!D25</f>
        <v>0.12</v>
      </c>
      <c r="E25" s="79">
        <f>[1]Peren!E55/Peren!E25</f>
        <v>1.0999999999999999</v>
      </c>
      <c r="F25" s="79">
        <f>[1]Peren!F55/Peren!F25</f>
        <v>1.6328723404255321</v>
      </c>
      <c r="G25" s="79">
        <f>[1]Peren!G55/Peren!G25</f>
        <v>0.9905568268497329</v>
      </c>
      <c r="H25" s="79">
        <f>[1]Peren!H55/Peren!H25</f>
        <v>1.5743296703296705</v>
      </c>
      <c r="I25" s="79">
        <f>[1]Peren!I55/Peren!I25</f>
        <v>1.9355677655677654</v>
      </c>
      <c r="J25" s="79">
        <f>[1]Peren!J55/Peren!J25</f>
        <v>1.1547047970479705</v>
      </c>
      <c r="K25" s="79">
        <f>[1]Peren!K55/Peren!K25</f>
        <v>2.2914352574102965</v>
      </c>
      <c r="L25" s="79">
        <f>[1]Peren!L55/Peren!L25</f>
        <v>1.1973568281938327</v>
      </c>
      <c r="M25" s="79">
        <f>[1]Peren!M55/Peren!M25</f>
        <v>1.1312335958005248</v>
      </c>
      <c r="N25" s="77">
        <f>[1]Peren!N55/Peren!N25</f>
        <v>1.3944703230653643</v>
      </c>
    </row>
    <row r="26" spans="1:14">
      <c r="A26" s="26">
        <v>1983</v>
      </c>
      <c r="B26" s="79">
        <f>[1]Peren!B56/Peren!B26</f>
        <v>1.0208333333333333</v>
      </c>
      <c r="C26" s="79">
        <f>[1]Peren!C56/Peren!C26</f>
        <v>1.255625</v>
      </c>
      <c r="D26" s="79">
        <f>[1]Peren!D56/Peren!D26</f>
        <v>0.11</v>
      </c>
      <c r="E26" s="79">
        <f>[1]Peren!E56/Peren!E26</f>
        <v>1.0229629629629631</v>
      </c>
      <c r="F26" s="79">
        <f>[1]Peren!F56/Peren!F26</f>
        <v>1.6301052631578949</v>
      </c>
      <c r="G26" s="79">
        <f>[1]Peren!G56/Peren!G26</f>
        <v>1.0141371340523881</v>
      </c>
      <c r="H26" s="79">
        <f>[1]Peren!H56/Peren!H26</f>
        <v>1.62775</v>
      </c>
      <c r="I26" s="79">
        <f>[1]Peren!I56/Peren!I26</f>
        <v>1.9809363295880149</v>
      </c>
      <c r="J26" s="79">
        <f>[1]Peren!J56/Peren!J26</f>
        <v>1.1496275605214152</v>
      </c>
      <c r="K26" s="79">
        <f>[1]Peren!K56/Peren!K26</f>
        <v>2.348390625</v>
      </c>
      <c r="L26" s="79">
        <f>[1]Peren!L56/Peren!L26</f>
        <v>1.2655203619909503</v>
      </c>
      <c r="M26" s="79">
        <f>[1]Peren!M56/Peren!M26</f>
        <v>1.1550692520775623</v>
      </c>
      <c r="N26" s="77">
        <f>[1]Peren!N56/Peren!N26</f>
        <v>1.4264529262086512</v>
      </c>
    </row>
    <row r="27" spans="1:14">
      <c r="A27" s="29">
        <v>1984</v>
      </c>
      <c r="B27" s="79">
        <f>[1]Peren!B57/Peren!B27</f>
        <v>0.97519999999999996</v>
      </c>
      <c r="C27" s="79">
        <f>[1]Peren!C57/Peren!C27</f>
        <v>1.0676470588235294</v>
      </c>
      <c r="D27" s="79">
        <f>[1]Peren!D57/Peren!D27</f>
        <v>6.5000000000000002E-2</v>
      </c>
      <c r="E27" s="79">
        <f>[1]Peren!E57/Peren!E27</f>
        <v>0.96120000000000005</v>
      </c>
      <c r="F27" s="79">
        <f>[1]Peren!F57/Peren!F27</f>
        <v>1.7174157303370785</v>
      </c>
      <c r="G27" s="79">
        <f>[1]Peren!G57/Peren!G27</f>
        <v>1.0666771902131018</v>
      </c>
      <c r="H27" s="79">
        <f>[1]Peren!H57/Peren!H27</f>
        <v>1.6729157175398632</v>
      </c>
      <c r="I27" s="79">
        <f>[1]Peren!I57/Peren!I27</f>
        <v>2.0774103585657366</v>
      </c>
      <c r="J27" s="79">
        <f>[1]Peren!J57/Peren!J27</f>
        <v>1.1964516129032259</v>
      </c>
      <c r="K27" s="79">
        <f>[1]Peren!K57/Peren!K27</f>
        <v>2.4109919999999998</v>
      </c>
      <c r="L27" s="79">
        <f>[1]Peren!L57/Peren!L27</f>
        <v>1.2826976744186045</v>
      </c>
      <c r="M27" s="79">
        <f>[1]Peren!M57/Peren!M27</f>
        <v>1.097057057057057</v>
      </c>
      <c r="N27" s="77">
        <f>[1]Peren!N57/Peren!N27</f>
        <v>1.4715301268498941</v>
      </c>
    </row>
    <row r="28" spans="1:14">
      <c r="A28" s="29">
        <v>1985</v>
      </c>
      <c r="B28" s="79">
        <f>[1]Peren!B58/Peren!B28</f>
        <v>1.0258333333333334</v>
      </c>
      <c r="C28" s="79">
        <f>[1]Peren!C58/Peren!C28</f>
        <v>1.105</v>
      </c>
      <c r="D28" s="79">
        <f>[1]Peren!D58/Peren!D28</f>
        <v>0.122</v>
      </c>
      <c r="E28" s="79">
        <f>[1]Peren!E58/Peren!E28</f>
        <v>0.97833333333333339</v>
      </c>
      <c r="F28" s="79">
        <f>[1]Peren!F58/Peren!F28</f>
        <v>1.9172941176470588</v>
      </c>
      <c r="G28" s="79">
        <f>[1]Peren!G58/Peren!G28</f>
        <v>1.097890499194847</v>
      </c>
      <c r="H28" s="79">
        <f>[1]Peren!H58/Peren!H28</f>
        <v>1.7544</v>
      </c>
      <c r="I28" s="79">
        <f>[1]Peren!I58/Peren!I28</f>
        <v>2.0971084337349395</v>
      </c>
      <c r="J28" s="79">
        <f>[1]Peren!J58/Peren!J28</f>
        <v>1.2389583333333334</v>
      </c>
      <c r="K28" s="79">
        <f>[1]Peren!K58/Peren!K28</f>
        <v>2.4934918032786886</v>
      </c>
      <c r="L28" s="79">
        <f>[1]Peren!L58/Peren!L28</f>
        <v>1.4398979591836736</v>
      </c>
      <c r="M28" s="79">
        <f>[1]Peren!M58/Peren!M28</f>
        <v>1.103217665615142</v>
      </c>
      <c r="N28" s="77">
        <f>[1]Peren!N58/Peren!N28</f>
        <v>1.5269289409202287</v>
      </c>
    </row>
    <row r="29" spans="1:14">
      <c r="A29" s="29">
        <v>1986</v>
      </c>
      <c r="B29" s="79">
        <f>[1]Peren!B59/Peren!B29</f>
        <v>1.275625</v>
      </c>
      <c r="C29" s="79">
        <f>[1]Peren!C59/Peren!C29</f>
        <v>1.06</v>
      </c>
      <c r="D29" s="79">
        <f>[1]Peren!D59/Peren!D29</f>
        <v>0.13500000000000001</v>
      </c>
      <c r="E29" s="79">
        <f>[1]Peren!E59/Peren!E29</f>
        <v>0.84</v>
      </c>
      <c r="F29" s="79">
        <f>[1]Peren!F59/Peren!F29</f>
        <v>1.8641025641025641</v>
      </c>
      <c r="G29" s="79">
        <f>[1]Peren!G59/Peren!G29</f>
        <v>1.0834334763948499</v>
      </c>
      <c r="H29" s="79">
        <f>[1]Peren!H59/Peren!H29</f>
        <v>1.73200488997555</v>
      </c>
      <c r="I29" s="79">
        <f>[1]Peren!I59/Peren!I29</f>
        <v>1.9915744680851064</v>
      </c>
      <c r="J29" s="79">
        <f>[1]Peren!J59/Peren!J29</f>
        <v>1.2485057471264369</v>
      </c>
      <c r="K29" s="79">
        <f>[1]Peren!K59/Peren!K29</f>
        <v>2.3757948717948718</v>
      </c>
      <c r="L29" s="79">
        <f>[1]Peren!L59/Peren!L29</f>
        <v>1.2888043478260869</v>
      </c>
      <c r="M29" s="79">
        <f>[1]Peren!M59/Peren!M29</f>
        <v>1.094889705882353</v>
      </c>
      <c r="N29" s="77">
        <f>[1]Peren!N59/Peren!N29</f>
        <v>1.4933421052631581</v>
      </c>
    </row>
    <row r="30" spans="1:14">
      <c r="A30" s="29">
        <v>1987</v>
      </c>
      <c r="B30" s="79">
        <f>[1]Peren!B60/Peren!B30</f>
        <v>1.245625</v>
      </c>
      <c r="C30" s="79">
        <f>[1]Peren!C60/Peren!C30</f>
        <v>1.19</v>
      </c>
      <c r="D30" s="79">
        <f>[1]Peren!D60/Peren!D30</f>
        <v>0.19999999999999998</v>
      </c>
      <c r="E30" s="79">
        <f>[1]Peren!E60/Peren!E30</f>
        <v>0.89318181818181808</v>
      </c>
      <c r="F30" s="79">
        <f>[1]Peren!F60/Peren!F30</f>
        <v>2.1805681818181815</v>
      </c>
      <c r="G30" s="79">
        <f>[1]Peren!G60/Peren!G30</f>
        <v>1.1512737127371273</v>
      </c>
      <c r="H30" s="79">
        <f>[1]Peren!H60/Peren!H30</f>
        <v>1.7664987405541561</v>
      </c>
      <c r="I30" s="79">
        <f>[1]Peren!I60/Peren!I30</f>
        <v>2.0622321428571428</v>
      </c>
      <c r="J30" s="79">
        <f>[1]Peren!J60/Peren!J30</f>
        <v>1.3236519607843136</v>
      </c>
      <c r="K30" s="79">
        <f>[1]Peren!K60/Peren!K30</f>
        <v>2.441523642732049</v>
      </c>
      <c r="L30" s="79">
        <f>[1]Peren!L60/Peren!L30</f>
        <v>1.3684408602150537</v>
      </c>
      <c r="M30" s="79">
        <f>[1]Peren!M60/Peren!M30</f>
        <v>1.1294980694980696</v>
      </c>
      <c r="N30" s="77">
        <f>[1]Peren!N60/Peren!N30</f>
        <v>1.5685636197995745</v>
      </c>
    </row>
    <row r="31" spans="1:14">
      <c r="A31" s="29">
        <v>1988</v>
      </c>
      <c r="B31" s="79">
        <f>[1]Peren!B61/Peren!B31</f>
        <v>1.214375</v>
      </c>
      <c r="C31" s="79">
        <f>[1]Peren!C61/Peren!C31</f>
        <v>1.1753846153846153</v>
      </c>
      <c r="D31" s="79">
        <f>[1]Peren!D61/Peren!D31</f>
        <v>0.11399999999999999</v>
      </c>
      <c r="E31" s="79">
        <f>[1]Peren!E61/Peren!E31</f>
        <v>1.22875</v>
      </c>
      <c r="F31" s="79">
        <f>[1]Peren!F61/Peren!F31</f>
        <v>2.1759523809523809</v>
      </c>
      <c r="G31" s="79">
        <f>[1]Peren!G61/Peren!G31</f>
        <v>1.2228975609756099</v>
      </c>
      <c r="H31" s="79">
        <f>[1]Peren!H61/Peren!H31</f>
        <v>1.8599737532808398</v>
      </c>
      <c r="I31" s="79">
        <f>[1]Peren!I61/Peren!I31</f>
        <v>2.1465437788018433</v>
      </c>
      <c r="J31" s="79">
        <f>[1]Peren!J61/Peren!J31</f>
        <v>1.3823316062176167</v>
      </c>
      <c r="K31" s="79">
        <f>[1]Peren!K61/Peren!K31</f>
        <v>2.5063197026022306</v>
      </c>
      <c r="L31" s="79">
        <f>[1]Peren!L61/Peren!L31</f>
        <v>1.6620118343195267</v>
      </c>
      <c r="M31" s="79">
        <f>[1]Peren!M61/Peren!M31</f>
        <v>1.2258847736625513</v>
      </c>
      <c r="N31" s="77">
        <f>[1]Peren!N61/Peren!N31</f>
        <v>1.6574167474943424</v>
      </c>
    </row>
    <row r="32" spans="1:14">
      <c r="A32" s="29">
        <v>1989</v>
      </c>
      <c r="B32" s="79">
        <f>[1]Peren!B62/Peren!B32</f>
        <v>1.5669230769230771</v>
      </c>
      <c r="C32" s="79">
        <f>[1]Peren!C62/Peren!C32</f>
        <v>1.3818181818181818</v>
      </c>
      <c r="D32" s="79">
        <f>[1]Peren!D62/Peren!D32</f>
        <v>0.12</v>
      </c>
      <c r="E32" s="79">
        <f>[1]Peren!E62/Peren!E32</f>
        <v>1.4873333333333332</v>
      </c>
      <c r="F32" s="79">
        <f>[1]Peren!F62/Peren!F32</f>
        <v>1.9897500000000001</v>
      </c>
      <c r="G32" s="79">
        <f>[1]Peren!G62/Peren!G32</f>
        <v>1.2870517928286853</v>
      </c>
      <c r="H32" s="79">
        <f>[1]Peren!H62/Peren!H32</f>
        <v>1.8561956521739131</v>
      </c>
      <c r="I32" s="79">
        <f>[1]Peren!I62/Peren!I32</f>
        <v>2.0893269230769231</v>
      </c>
      <c r="J32" s="79">
        <f>[1]Peren!J62/Peren!J32</f>
        <v>1.4035579514824799</v>
      </c>
      <c r="K32" s="79">
        <f>[1]Peren!K62/Peren!K32</f>
        <v>2.5301486988847586</v>
      </c>
      <c r="L32" s="79">
        <f>[1]Peren!L62/Peren!L32</f>
        <v>1.4911585365853659</v>
      </c>
      <c r="M32" s="79">
        <f>[1]Peren!M62/Peren!M32</f>
        <v>1.2190624999999999</v>
      </c>
      <c r="N32" s="77">
        <f>[1]Peren!N62/Peren!N32</f>
        <v>1.6761720573524508</v>
      </c>
    </row>
    <row r="33" spans="1:14">
      <c r="A33" s="29">
        <v>1990</v>
      </c>
      <c r="B33" s="79">
        <f>[1]Peren!B63/Peren!B33</f>
        <v>1.0291666666666666</v>
      </c>
      <c r="C33" s="79">
        <f>[1]Peren!C63/Peren!C33</f>
        <v>1.536</v>
      </c>
      <c r="D33" s="79">
        <f>[1]Peren!D63/Peren!D33</f>
        <v>0.04</v>
      </c>
      <c r="E33" s="79">
        <f>[1]Peren!E63/Peren!E33</f>
        <v>1.849375</v>
      </c>
      <c r="F33" s="79">
        <f>[1]Peren!F63/Peren!F33</f>
        <v>2.2159493670886077</v>
      </c>
      <c r="G33" s="79">
        <f>[1]Peren!G63/Peren!G33</f>
        <v>1.3491640866873065</v>
      </c>
      <c r="H33" s="79">
        <f>[1]Peren!H63/Peren!H33</f>
        <v>1.9881268011527378</v>
      </c>
      <c r="I33" s="79">
        <f>[1]Peren!I63/Peren!I33</f>
        <v>2.2330414746543776</v>
      </c>
      <c r="J33" s="79">
        <f>[1]Peren!J63/Peren!J33</f>
        <v>1.4677777777777778</v>
      </c>
      <c r="K33" s="79">
        <f>[1]Peren!K63/Peren!K33</f>
        <v>2.5206481481481484</v>
      </c>
      <c r="L33" s="79">
        <f>[1]Peren!L63/Peren!L33</f>
        <v>1.5667701863354038</v>
      </c>
      <c r="M33" s="79">
        <f>[1]Peren!M63/Peren!M33</f>
        <v>1.2770642201834861</v>
      </c>
      <c r="N33" s="77">
        <f>[1]Peren!N63/Peren!N33</f>
        <v>1.7520561067396512</v>
      </c>
    </row>
    <row r="34" spans="1:14">
      <c r="A34" s="29">
        <v>1991</v>
      </c>
      <c r="B34" s="79">
        <f>[1]Peren!B64/Peren!B34</f>
        <v>1.1318181818181818</v>
      </c>
      <c r="C34" s="79">
        <f>[1]Peren!C64/Peren!C34</f>
        <v>1.5980000000000001</v>
      </c>
      <c r="D34" s="79">
        <f>[1]Peren!D64/Peren!D34</f>
        <v>0.04</v>
      </c>
      <c r="E34" s="79">
        <f>[1]Peren!E64/Peren!E34</f>
        <v>1.2094117647058822</v>
      </c>
      <c r="F34" s="79">
        <f>[1]Peren!F64/Peren!F34</f>
        <v>2.2846913580246913</v>
      </c>
      <c r="G34" s="79">
        <f>[1]Peren!G64/Peren!G34</f>
        <v>1.3981435897435899</v>
      </c>
      <c r="H34" s="79">
        <f>[1]Peren!H64/Peren!H34</f>
        <v>2.0966762177650429</v>
      </c>
      <c r="I34" s="79">
        <f>[1]Peren!I64/Peren!I34</f>
        <v>2.3303301886792451</v>
      </c>
      <c r="J34" s="79">
        <f>[1]Peren!J64/Peren!J34</f>
        <v>1.5302857142857142</v>
      </c>
      <c r="K34" s="79">
        <f>[1]Peren!K64/Peren!K34</f>
        <v>2.6165988909426985</v>
      </c>
      <c r="L34" s="79">
        <f>[1]Peren!L64/Peren!L34</f>
        <v>1.6912578616352203</v>
      </c>
      <c r="M34" s="79">
        <f>[1]Peren!M64/Peren!M34</f>
        <v>1.1945161290322579</v>
      </c>
      <c r="N34" s="77">
        <f>[1]Peren!N64/Peren!N34</f>
        <v>1.8127965811965809</v>
      </c>
    </row>
    <row r="35" spans="1:14">
      <c r="A35" s="29">
        <v>1992</v>
      </c>
      <c r="B35" s="79">
        <f>[1]Peren!B65/Peren!B35</f>
        <v>0.99727272727272731</v>
      </c>
      <c r="C35" s="79">
        <f>[1]Peren!C65/Peren!C35</f>
        <v>1.3958333333333333</v>
      </c>
      <c r="D35" s="79">
        <f>[1]Peren!D65/Peren!D35</f>
        <v>6.3333333333333339E-2</v>
      </c>
      <c r="E35" s="79">
        <f>[1]Peren!E65/Peren!E35</f>
        <v>0.98526315789473673</v>
      </c>
      <c r="F35" s="79">
        <f>[1]Peren!F65/Peren!F35</f>
        <v>2.0918604651162793</v>
      </c>
      <c r="G35" s="79">
        <f>[1]Peren!G65/Peren!G35</f>
        <v>1.3821150097465886</v>
      </c>
      <c r="H35" s="79">
        <f>[1]Peren!H65/Peren!H35</f>
        <v>2.1411142857142855</v>
      </c>
      <c r="I35" s="79">
        <f>[1]Peren!I65/Peren!I35</f>
        <v>2.4590476190476189</v>
      </c>
      <c r="J35" s="79">
        <f>[1]Peren!J65/Peren!J35</f>
        <v>1.5709826589595375</v>
      </c>
      <c r="K35" s="79">
        <f>[1]Peren!K65/Peren!K35</f>
        <v>2.7248288973384032</v>
      </c>
      <c r="L35" s="79">
        <f>[1]Peren!L65/Peren!L35</f>
        <v>1.7230718954248365</v>
      </c>
      <c r="M35" s="79">
        <f>[1]Peren!M65/Peren!M35</f>
        <v>1.1900934579439253</v>
      </c>
      <c r="N35" s="77">
        <f>[1]Peren!N65/Peren!N35</f>
        <v>1.8286535859269282</v>
      </c>
    </row>
    <row r="36" spans="1:14">
      <c r="A36" s="29">
        <v>1993</v>
      </c>
      <c r="B36" s="79">
        <f>[1]Peren!B66/Peren!B36</f>
        <v>1.2833333333333334</v>
      </c>
      <c r="C36" s="79">
        <f>[1]Peren!C66/Peren!C36</f>
        <v>1.5166666666666666</v>
      </c>
      <c r="D36" s="79">
        <f>[1]Peren!D66/Peren!D36</f>
        <v>6.5000000000000002E-2</v>
      </c>
      <c r="E36" s="79">
        <f>[1]Peren!E66/Peren!E36</f>
        <v>0.90894736842105261</v>
      </c>
      <c r="F36" s="79">
        <f>[1]Peren!F66/Peren!F36</f>
        <v>2.197840909090909</v>
      </c>
      <c r="G36" s="79">
        <f>[1]Peren!G66/Peren!G36</f>
        <v>1.488053007135576</v>
      </c>
      <c r="H36" s="79">
        <f>[1]Peren!H66/Peren!H36</f>
        <v>2.3155555555555556</v>
      </c>
      <c r="I36" s="79">
        <f>[1]Peren!I66/Peren!I36</f>
        <v>2.5736274509803923</v>
      </c>
      <c r="J36" s="79">
        <f>[1]Peren!J66/Peren!J36</f>
        <v>1.6653495440729482</v>
      </c>
      <c r="K36" s="79">
        <f>[1]Peren!K66/Peren!K36</f>
        <v>2.8780694980694981</v>
      </c>
      <c r="L36" s="79">
        <f>[1]Peren!L66/Peren!L36</f>
        <v>1.9176190476190476</v>
      </c>
      <c r="M36" s="79">
        <f>[1]Peren!M66/Peren!M36</f>
        <v>1.2920187793427229</v>
      </c>
      <c r="N36" s="77">
        <f>[1]Peren!N66/Peren!N36</f>
        <v>1.9587635726795098</v>
      </c>
    </row>
    <row r="37" spans="1:14">
      <c r="A37" s="29">
        <v>1994</v>
      </c>
      <c r="B37" s="79">
        <f>[1]Peren!B67/Peren!B37</f>
        <v>1.4081818181818182</v>
      </c>
      <c r="C37" s="79">
        <f>[1]Peren!C67/Peren!C37</f>
        <v>1.3183333333333334</v>
      </c>
      <c r="D37" s="79">
        <f>[1]Peren!D67/Peren!D37</f>
        <v>4.4999999999999998E-2</v>
      </c>
      <c r="E37" s="79">
        <f>[1]Peren!E67/Peren!E37</f>
        <v>0.82600000000000007</v>
      </c>
      <c r="F37" s="79">
        <f>[1]Peren!F67/Peren!F37</f>
        <v>2.2743478260869567</v>
      </c>
      <c r="G37" s="79">
        <f>[1]Peren!G67/Peren!G37</f>
        <v>1.5286131386861315</v>
      </c>
      <c r="H37" s="79">
        <f>[1]Peren!H67/Peren!H37</f>
        <v>2.4037577639751553</v>
      </c>
      <c r="I37" s="79">
        <f>[1]Peren!I67/Peren!I37</f>
        <v>2.6968000000000001</v>
      </c>
      <c r="J37" s="79">
        <f>[1]Peren!J67/Peren!J37</f>
        <v>1.7204892966360856</v>
      </c>
      <c r="K37" s="79">
        <f>[1]Peren!K67/Peren!K37</f>
        <v>3.0163127413127415</v>
      </c>
      <c r="L37" s="79">
        <f>[1]Peren!L67/Peren!L37</f>
        <v>2.1492413793103449</v>
      </c>
      <c r="M37" s="79">
        <f>[1]Peren!M67/Peren!M37</f>
        <v>1.2644711538461537</v>
      </c>
      <c r="N37" s="77">
        <f>[1]Peren!N67/Peren!N37</f>
        <v>2.0391462113127004</v>
      </c>
    </row>
    <row r="38" spans="1:14">
      <c r="A38" s="29">
        <v>1995</v>
      </c>
      <c r="B38" s="79">
        <f>[1]Peren!B68/Peren!B38</f>
        <v>0.92500000000000004</v>
      </c>
      <c r="C38" s="79">
        <f>[1]Peren!C68/Peren!C38</f>
        <v>1.6575</v>
      </c>
      <c r="D38" s="79">
        <f>[1]Peren!D68/Peren!D38</f>
        <v>0.01</v>
      </c>
      <c r="E38" s="79">
        <f>[1]Peren!E68/Peren!E38</f>
        <v>0.8</v>
      </c>
      <c r="F38" s="79">
        <f>[1]Peren!F68/Peren!F38</f>
        <v>2.2953684210526317</v>
      </c>
      <c r="G38" s="79">
        <f>[1]Peren!G68/Peren!G38</f>
        <v>1.5934151547491995</v>
      </c>
      <c r="H38" s="79">
        <f>[1]Peren!H68/Peren!H38</f>
        <v>2.5602941176470591</v>
      </c>
      <c r="I38" s="79">
        <f>[1]Peren!I68/Peren!I38</f>
        <v>2.8627748691099475</v>
      </c>
      <c r="J38" s="79">
        <f>[1]Peren!J68/Peren!J38</f>
        <v>1.8334177215189873</v>
      </c>
      <c r="K38" s="79">
        <f>[1]Peren!K68/Peren!K38</f>
        <v>3.2298415841584158</v>
      </c>
      <c r="L38" s="79">
        <f>[1]Peren!L68/Peren!L38</f>
        <v>2.3996402877697842</v>
      </c>
      <c r="M38" s="79">
        <f>[1]Peren!M68/Peren!M38</f>
        <v>1.325174129353234</v>
      </c>
      <c r="N38" s="77">
        <f>[1]Peren!N68/Peren!N38</f>
        <v>2.1604809104258442</v>
      </c>
    </row>
    <row r="39" spans="1:14">
      <c r="A39" s="29">
        <v>1996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7"/>
    </row>
    <row r="40" spans="1:14">
      <c r="A40" s="29">
        <v>1997</v>
      </c>
      <c r="B40" s="79">
        <f>[1]Peren!B70/Peren!B40</f>
        <v>1.01875</v>
      </c>
      <c r="C40" s="79">
        <f>[1]Peren!C70/Peren!C40</f>
        <v>1.74</v>
      </c>
      <c r="D40" s="79">
        <f>[1]Peren!D70/Peren!D40</f>
        <v>4.4999999999999998E-2</v>
      </c>
      <c r="E40" s="79">
        <f>[1]Peren!E70/Peren!E40</f>
        <v>1.1511764705882352</v>
      </c>
      <c r="F40" s="79">
        <f>[1]Peren!F70/Peren!F40</f>
        <v>2.8387499999999997</v>
      </c>
      <c r="G40" s="79">
        <f>[1]Peren!G70/Peren!G40</f>
        <v>1.7828640192539109</v>
      </c>
      <c r="H40" s="79">
        <f>[1]Peren!H70/Peren!H40</f>
        <v>2.6296028880866427</v>
      </c>
      <c r="I40" s="79">
        <f>[1]Peren!I70/Peren!I40</f>
        <v>3.0029775280898874</v>
      </c>
      <c r="J40" s="79">
        <f>[1]Peren!J70/Peren!J40</f>
        <v>2.036111111111111</v>
      </c>
      <c r="K40" s="79">
        <f>[1]Peren!K70/Peren!K40</f>
        <v>3.4076459143968871</v>
      </c>
      <c r="L40" s="79">
        <f>[1]Peren!L70/Peren!L40</f>
        <v>2.5243884892086328</v>
      </c>
      <c r="M40" s="79">
        <f>[1]Peren!M70/Peren!M40</f>
        <v>1.4264615384615387</v>
      </c>
      <c r="N40" s="77">
        <f>[1]Peren!N70/Peren!N40</f>
        <v>2.3602506854680767</v>
      </c>
    </row>
    <row r="41" spans="1:14">
      <c r="A41" s="29">
        <v>1998</v>
      </c>
      <c r="B41" s="79">
        <f>[1]Peren!B71/Peren!B41</f>
        <v>0.84375</v>
      </c>
      <c r="C41" s="79">
        <f>[1]Peren!C71/Peren!C41</f>
        <v>1.76875</v>
      </c>
      <c r="D41" s="79">
        <f>[1]Peren!D71/Peren!D41</f>
        <v>0.25800000000000001</v>
      </c>
      <c r="E41" s="79">
        <f>[1]Peren!E71/Peren!E41</f>
        <v>1.161764705882353</v>
      </c>
      <c r="F41" s="79">
        <f>[1]Peren!F71/Peren!F41</f>
        <v>2.7103333333333333</v>
      </c>
      <c r="G41" s="79">
        <f>[1]Peren!G71/Peren!G41</f>
        <v>1.8949751243781094</v>
      </c>
      <c r="H41" s="79">
        <f>[1]Peren!H71/Peren!H41</f>
        <v>2.7117110266159692</v>
      </c>
      <c r="I41" s="79">
        <f>[1]Peren!I71/Peren!I41</f>
        <v>3.2092814371257488</v>
      </c>
      <c r="J41" s="79">
        <f>[1]Peren!J71/Peren!J41</f>
        <v>2.1453308823529409</v>
      </c>
      <c r="K41" s="79">
        <f>[1]Peren!K71/Peren!K41</f>
        <v>3.5170020964360584</v>
      </c>
      <c r="L41" s="79">
        <f>[1]Peren!L71/Peren!L41</f>
        <v>2.6346616541353387</v>
      </c>
      <c r="M41" s="79">
        <f>[1]Peren!M71/Peren!M41</f>
        <v>1.4365775401069518</v>
      </c>
      <c r="N41" s="77">
        <f>[1]Peren!N71/Peren!N41</f>
        <v>2.4429247223364867</v>
      </c>
    </row>
    <row r="42" spans="1:14">
      <c r="A42" s="29">
        <v>1999</v>
      </c>
      <c r="B42" s="79">
        <f>[1]Peren!B72/Peren!B42</f>
        <v>2.6044444444444448</v>
      </c>
      <c r="C42" s="79">
        <f>[1]Peren!C72/Peren!C42</f>
        <v>1.8062499999999999</v>
      </c>
      <c r="D42" s="79">
        <f>[1]Peren!D72/Peren!D42</f>
        <v>0.21857142857142858</v>
      </c>
      <c r="E42" s="79">
        <f>[1]Peren!E72/Peren!E42</f>
        <v>0.97624999999999995</v>
      </c>
      <c r="F42" s="79">
        <f>[1]Peren!F72/Peren!F42</f>
        <v>2.8464772727272729</v>
      </c>
      <c r="G42" s="79">
        <f>[1]Peren!G72/Peren!G42</f>
        <v>1.9479519595448798</v>
      </c>
      <c r="H42" s="79">
        <f>[1]Peren!H72/Peren!H42</f>
        <v>2.7927710843373492</v>
      </c>
      <c r="I42" s="79">
        <f>[1]Peren!I72/Peren!I42</f>
        <v>3.6113043478260867</v>
      </c>
      <c r="J42" s="79">
        <f>[1]Peren!J72/Peren!J42</f>
        <v>2.2349212598425194</v>
      </c>
      <c r="K42" s="79">
        <f>[1]Peren!K72/Peren!K42</f>
        <v>3.5715368421052633</v>
      </c>
      <c r="L42" s="79">
        <f>[1]Peren!L72/Peren!L42</f>
        <v>2.693695652173913</v>
      </c>
      <c r="M42" s="79">
        <f>[1]Peren!M72/Peren!M42</f>
        <v>1.4808522727272726</v>
      </c>
      <c r="N42" s="77">
        <f>[1]Peren!N72/Peren!N42</f>
        <v>2.5378119730185498</v>
      </c>
    </row>
    <row r="43" spans="1:14">
      <c r="A43" s="29">
        <v>2000</v>
      </c>
      <c r="B43" s="79">
        <f>[1]Peren!B73/Peren!B43</f>
        <v>2.4140000000000001</v>
      </c>
      <c r="C43" s="79">
        <f>[1]Peren!C73/Peren!C43</f>
        <v>1.82125</v>
      </c>
      <c r="D43" s="79">
        <f>[1]Peren!D73/Peren!D43</f>
        <v>0.17714285714285713</v>
      </c>
      <c r="E43" s="79">
        <f>[1]Peren!E73/Peren!E43</f>
        <v>0.97062499999999996</v>
      </c>
      <c r="F43" s="79">
        <f>[1]Peren!F73/Peren!F43</f>
        <v>3.0494047619047615</v>
      </c>
      <c r="G43" s="79">
        <f>[1]Peren!G73/Peren!G43</f>
        <v>2.102024128686327</v>
      </c>
      <c r="H43" s="79">
        <f>[1]Peren!H73/Peren!H43</f>
        <v>2.9212184873949578</v>
      </c>
      <c r="I43" s="79">
        <f>[1]Peren!I73/Peren!I43</f>
        <v>3.6930344827586206</v>
      </c>
      <c r="J43" s="79">
        <f>[1]Peren!J73/Peren!J43</f>
        <v>2.4293303571428568</v>
      </c>
      <c r="K43" s="79">
        <f>[1]Peren!K73/Peren!K43</f>
        <v>3.8247816593886461</v>
      </c>
      <c r="L43" s="79">
        <f>[1]Peren!L73/Peren!L43</f>
        <v>2.6568421052631579</v>
      </c>
      <c r="M43" s="79">
        <f>[1]Peren!M73/Peren!M43</f>
        <v>1.5162573099415204</v>
      </c>
      <c r="N43" s="77">
        <f>[1]Peren!N73/Peren!N43</f>
        <v>2.6870714285714281</v>
      </c>
    </row>
    <row r="44" spans="1:14">
      <c r="A44" s="29">
        <v>2001</v>
      </c>
      <c r="B44" s="79">
        <f>[1]Peren!B74/Peren!B44</f>
        <v>2.2327272727272724</v>
      </c>
      <c r="C44" s="79">
        <f>[1]Peren!C74/Peren!C44</f>
        <v>2.0074999999999998</v>
      </c>
      <c r="D44" s="79">
        <f>[1]Peren!D74/Peren!D44</f>
        <v>0.17714285714285713</v>
      </c>
      <c r="E44" s="79">
        <f>[1]Peren!E74/Peren!E44</f>
        <v>1.4964705882352942</v>
      </c>
      <c r="F44" s="79">
        <f>[1]Peren!F74/Peren!F44</f>
        <v>3.0182716049382714</v>
      </c>
      <c r="G44" s="79">
        <f>[1]Peren!G74/Peren!G44</f>
        <v>2.262777777777778</v>
      </c>
      <c r="H44" s="79">
        <f>[1]Peren!H74/Peren!H44</f>
        <v>3.3938356164383561</v>
      </c>
      <c r="I44" s="79">
        <f>[1]Peren!I74/Peren!I44</f>
        <v>4.3405714285714279</v>
      </c>
      <c r="J44" s="79">
        <f>[1]Peren!J74/Peren!J44</f>
        <v>2.5795098039215687</v>
      </c>
      <c r="K44" s="79">
        <f>[1]Peren!K74/Peren!K44</f>
        <v>4.0186416861826695</v>
      </c>
      <c r="L44" s="79">
        <f>[1]Peren!L74/Peren!L44</f>
        <v>2.9520155038759692</v>
      </c>
      <c r="M44" s="79">
        <f>[1]Peren!M74/Peren!M44</f>
        <v>1.6768789808917197</v>
      </c>
      <c r="N44" s="77">
        <f>[1]Peren!N74/Peren!N44</f>
        <v>2.9254846449136283</v>
      </c>
    </row>
    <row r="45" spans="1:14">
      <c r="A45" s="29">
        <v>2002</v>
      </c>
      <c r="B45" s="79">
        <f>[1]Peren!B75/Peren!B45</f>
        <v>1.1318181818181818</v>
      </c>
      <c r="C45" s="79">
        <f>[1]Peren!C75/Peren!C45</f>
        <v>1.922857142857143</v>
      </c>
      <c r="D45" s="79">
        <f>[1]Peren!D75/Peren!D45</f>
        <v>0.23833333333333331</v>
      </c>
      <c r="E45" s="79">
        <f>[1]Peren!E75/Peren!E45</f>
        <v>1.6207142857142858</v>
      </c>
      <c r="F45" s="79">
        <f>[1]Peren!F75/Peren!F45</f>
        <v>3.4499999999999997</v>
      </c>
      <c r="G45" s="79">
        <f>[1]Peren!G75/Peren!G45</f>
        <v>2.4773795180722891</v>
      </c>
      <c r="H45" s="79">
        <f>[1]Peren!H75/Peren!H45</f>
        <v>3.4940271493212669</v>
      </c>
      <c r="I45" s="79">
        <f>[1]Peren!I75/Peren!I45</f>
        <v>4.3493382352941179</v>
      </c>
      <c r="J45" s="79">
        <f>[1]Peren!J75/Peren!J45</f>
        <v>2.7921428571428573</v>
      </c>
      <c r="K45" s="79">
        <f>[1]Peren!K75/Peren!K45</f>
        <v>4.3484976525821599</v>
      </c>
      <c r="L45" s="79">
        <f>[1]Peren!L75/Peren!L45</f>
        <v>2.9210000000000003</v>
      </c>
      <c r="M45" s="79">
        <f>[1]Peren!M75/Peren!M45</f>
        <v>1.6755063291139243</v>
      </c>
      <c r="N45" s="77">
        <f>[1]Peren!N75/Peren!N45</f>
        <v>3.1148818897637787</v>
      </c>
    </row>
    <row r="46" spans="1:14">
      <c r="A46" s="29">
        <v>2003</v>
      </c>
      <c r="B46" s="79">
        <f>[1]Peren!B76/Peren!B46</f>
        <v>1.375</v>
      </c>
      <c r="C46" s="79">
        <f>[1]Peren!C76/Peren!C46</f>
        <v>2.3739999999999997</v>
      </c>
      <c r="D46" s="79">
        <f>[1]Peren!D76/Peren!D46</f>
        <v>0.26250000000000001</v>
      </c>
      <c r="E46" s="79">
        <f>[1]Peren!E76/Peren!E46</f>
        <v>1.9086666666666665</v>
      </c>
      <c r="F46" s="79">
        <f>[1]Peren!F76/Peren!F46</f>
        <v>3.7892105263157898</v>
      </c>
      <c r="G46" s="79">
        <f>[1]Peren!G76/Peren!G46</f>
        <v>2.6345588235294115</v>
      </c>
      <c r="H46" s="79">
        <f>[1]Peren!H76/Peren!H46</f>
        <v>3.7831840796019898</v>
      </c>
      <c r="I46" s="79">
        <f>[1]Peren!I76/Peren!I46</f>
        <v>4.6545967741935481</v>
      </c>
      <c r="J46" s="79">
        <f>[1]Peren!J76/Peren!J46</f>
        <v>3.1737724550898201</v>
      </c>
      <c r="K46" s="79">
        <f>[1]Peren!K76/Peren!K46</f>
        <v>4.6095853658536585</v>
      </c>
      <c r="L46" s="79">
        <f>[1]Peren!L76/Peren!L46</f>
        <v>3.2785833333333332</v>
      </c>
      <c r="M46" s="79">
        <f>[1]Peren!M76/Peren!M46</f>
        <v>1.760251572327044</v>
      </c>
      <c r="N46" s="77">
        <f>[1]Peren!N76/Peren!N46</f>
        <v>3.3560063058328957</v>
      </c>
    </row>
    <row r="47" spans="1:14">
      <c r="A47" s="29">
        <v>2004</v>
      </c>
      <c r="B47" s="79">
        <f>[1]Peren!B77/Peren!B47</f>
        <v>1.5162500000000001</v>
      </c>
      <c r="C47" s="79">
        <f>[1]Peren!C77/Peren!C47</f>
        <v>2.5300000000000002</v>
      </c>
      <c r="D47" s="79">
        <f>[1]Peren!D77/Peren!D47</f>
        <v>0.30833333333333335</v>
      </c>
      <c r="E47" s="79">
        <f>[1]Peren!E77/Peren!E47</f>
        <v>2.4013333333333335</v>
      </c>
      <c r="F47" s="79">
        <f>[1]Peren!F77/Peren!F47</f>
        <v>4.0458441558441551</v>
      </c>
      <c r="G47" s="79">
        <f>[1]Peren!G77/Peren!G47</f>
        <v>2.7629950083194674</v>
      </c>
      <c r="H47" s="79">
        <f>[1]Peren!H77/Peren!H47</f>
        <v>3.9120312500000001</v>
      </c>
      <c r="I47" s="79">
        <f>[1]Peren!I77/Peren!I47</f>
        <v>4.8858333333333333</v>
      </c>
      <c r="J47" s="79">
        <f>[1]Peren!J77/Peren!J47</f>
        <v>3.4163636363636365</v>
      </c>
      <c r="K47" s="79">
        <f>[1]Peren!K77/Peren!K47</f>
        <v>4.8204325699745549</v>
      </c>
      <c r="L47" s="79">
        <f>[1]Peren!L77/Peren!L47</f>
        <v>3.2745600000000001</v>
      </c>
      <c r="M47" s="79">
        <f>[1]Peren!M77/Peren!M47</f>
        <v>1.7234693877551019</v>
      </c>
      <c r="N47" s="77">
        <f>[1]Peren!N77/Peren!N47</f>
        <v>3.5021305285868394</v>
      </c>
    </row>
    <row r="48" spans="1:14">
      <c r="A48" s="29">
        <v>2005</v>
      </c>
      <c r="B48" s="79">
        <f>[1]Peren!B78/Peren!B48</f>
        <v>1.3028571428571427</v>
      </c>
      <c r="C48" s="79">
        <f>[1]Peren!C78/Peren!C48</f>
        <v>1.94</v>
      </c>
      <c r="D48" s="79">
        <f>[1]Peren!D78/Peren!D48</f>
        <v>0.34399999999999997</v>
      </c>
      <c r="E48" s="79">
        <f>[1]Peren!E78/Peren!E48</f>
        <v>1.4514285714285715</v>
      </c>
      <c r="F48" s="79">
        <f>[1]Peren!F78/Peren!F48</f>
        <v>4.9067123287671235</v>
      </c>
      <c r="G48" s="79">
        <f>[1]Peren!G78/Peren!G48</f>
        <v>2.9295392491467576</v>
      </c>
      <c r="H48" s="79">
        <f>[1]Peren!H78/Peren!H48</f>
        <v>4.1397326203208555</v>
      </c>
      <c r="I48" s="79">
        <f>[1]Peren!I78/Peren!I48</f>
        <v>4.8259649122807016</v>
      </c>
      <c r="J48" s="79">
        <f>[1]Peren!J78/Peren!J48</f>
        <v>3.5722012578616353</v>
      </c>
      <c r="K48" s="79">
        <f>[1]Peren!K78/Peren!K48</f>
        <v>5.2904199475065621</v>
      </c>
      <c r="L48" s="79">
        <f>[1]Peren!L78/Peren!L48</f>
        <v>3.5294117647058822</v>
      </c>
      <c r="M48" s="79">
        <f>[1]Peren!M78/Peren!M48</f>
        <v>1.7609352517985613</v>
      </c>
      <c r="N48" s="77">
        <f>[1]Peren!N78/Peren!N48</f>
        <v>3.7366443327749859</v>
      </c>
    </row>
    <row r="49" spans="1:14">
      <c r="A49" s="29">
        <v>2006</v>
      </c>
      <c r="B49" s="79">
        <f>[1]Peren!B79/Peren!B49</f>
        <v>1.2042857142857142</v>
      </c>
      <c r="C49" s="79">
        <f>[1]Peren!C79/Peren!C49</f>
        <v>2.1971428571428571</v>
      </c>
      <c r="D49" s="79">
        <f>[1]Peren!D79/Peren!D49</f>
        <v>0.43</v>
      </c>
      <c r="E49" s="79">
        <f>[1]Peren!E79/Peren!E49</f>
        <v>2.1484615384615386</v>
      </c>
      <c r="F49" s="79">
        <f>[1]Peren!F79/Peren!F49</f>
        <v>5.9417142857142862</v>
      </c>
      <c r="G49" s="79">
        <f>[1]Peren!G79/Peren!G49</f>
        <v>3.0712259194395797</v>
      </c>
      <c r="H49" s="79">
        <f>[1]Peren!H79/Peren!H49</f>
        <v>4.4141397849462365</v>
      </c>
      <c r="I49" s="79">
        <f>[1]Peren!I79/Peren!I49</f>
        <v>4.9572321428571433</v>
      </c>
      <c r="J49" s="79">
        <f>[1]Peren!J79/Peren!J49</f>
        <v>3.8735064935064933</v>
      </c>
      <c r="K49" s="79">
        <f>[1]Peren!K79/Peren!K49</f>
        <v>5.4564285714285718</v>
      </c>
      <c r="L49" s="79">
        <f>[1]Peren!L79/Peren!L49</f>
        <v>4.1092920353982301</v>
      </c>
      <c r="M49" s="79">
        <f>[1]Peren!M79/Peren!M49</f>
        <v>1.9114388489208634</v>
      </c>
      <c r="N49" s="77">
        <f>[1]Peren!N79/Peren!N49</f>
        <v>3.9622578796561614</v>
      </c>
    </row>
    <row r="50" spans="1:14">
      <c r="A50" s="29">
        <v>2007</v>
      </c>
      <c r="B50" s="79">
        <f>[1]Peren!B80/Peren!B50</f>
        <v>2.0371428571428569</v>
      </c>
      <c r="C50" s="79">
        <f>[1]Peren!C80/Peren!C50</f>
        <v>2.92</v>
      </c>
      <c r="D50" s="79">
        <f>[1]Peren!D80/Peren!D50</f>
        <v>0.308</v>
      </c>
      <c r="E50" s="79">
        <f>[1]Peren!E80/Peren!E50</f>
        <v>2.0008333333333335</v>
      </c>
      <c r="F50" s="79">
        <f>[1]Peren!F80/Peren!F50</f>
        <v>6.3283783783783782</v>
      </c>
      <c r="G50" s="79">
        <f>[1]Peren!G80/Peren!G50</f>
        <v>3.2904659498207884</v>
      </c>
      <c r="H50" s="79">
        <f>[1]Peren!H80/Peren!H50</f>
        <v>4.7937096774193551</v>
      </c>
      <c r="I50" s="79">
        <f>[1]Peren!I80/Peren!I50</f>
        <v>5.5476923076923077</v>
      </c>
      <c r="J50" s="79">
        <f>[1]Peren!J80/Peren!J50</f>
        <v>4.0138562091503269</v>
      </c>
      <c r="K50" s="79">
        <f>[1]Peren!K80/Peren!K50</f>
        <v>5.9819034090909096</v>
      </c>
      <c r="L50" s="79">
        <f>[1]Peren!L80/Peren!L50</f>
        <v>4.2968468468468464</v>
      </c>
      <c r="M50" s="79">
        <f>[1]Peren!M80/Peren!M50</f>
        <v>2.0208955223880598</v>
      </c>
      <c r="N50" s="77">
        <f>[1]Peren!N80/Peren!N50</f>
        <v>4.2769167643610784</v>
      </c>
    </row>
    <row r="51" spans="1:14">
      <c r="A51" s="29">
        <v>2008</v>
      </c>
      <c r="B51" s="79">
        <f>[1]Peren!B81/Peren!B51</f>
        <v>1.62</v>
      </c>
      <c r="C51" s="79">
        <f>[1]Peren!C81/Peren!C51</f>
        <v>2.4300000000000002</v>
      </c>
      <c r="D51" s="79">
        <f>[1]Peren!D81/Peren!D51</f>
        <v>0.39250000000000002</v>
      </c>
      <c r="E51" s="79">
        <f>[1]Peren!E81/Peren!E51</f>
        <v>1.0582352941176469</v>
      </c>
      <c r="F51" s="79">
        <f>[1]Peren!F81/Peren!F51</f>
        <v>6.3141095890410961</v>
      </c>
      <c r="G51" s="79">
        <f>[1]Peren!G81/Peren!G51</f>
        <v>3.4634317343173433</v>
      </c>
      <c r="H51" s="79">
        <f>[1]Peren!H81/Peren!H51</f>
        <v>4.7252150537634412</v>
      </c>
      <c r="I51" s="79">
        <f>[1]Peren!I81/Peren!I51</f>
        <v>5.5566355140186907</v>
      </c>
      <c r="J51" s="79">
        <f>[1]Peren!J81/Peren!J51</f>
        <v>3.8456050955414014</v>
      </c>
      <c r="K51" s="79">
        <f>[1]Peren!K81/Peren!K51</f>
        <v>6.3195988538681949</v>
      </c>
      <c r="L51" s="79">
        <f>[1]Peren!L81/Peren!L51</f>
        <v>4.5597272727272724</v>
      </c>
      <c r="M51" s="79">
        <f>[1]Peren!M81/Peren!M51</f>
        <v>2.027718120805369</v>
      </c>
      <c r="N51" s="77">
        <f>[1]Peren!N81/Peren!N51</f>
        <v>4.3640747227086978</v>
      </c>
    </row>
    <row r="52" spans="1:14">
      <c r="A52" s="29">
        <v>2009</v>
      </c>
      <c r="B52" s="79">
        <f>[1]Peren!B82/Peren!B52</f>
        <v>1.2644444444444445</v>
      </c>
      <c r="C52" s="79">
        <f>[1]Peren!C82/Peren!C52</f>
        <v>2.1575000000000002</v>
      </c>
      <c r="D52" s="79">
        <f>[1]Peren!D82/Peren!D52</f>
        <v>0.43714285714285717</v>
      </c>
      <c r="E52" s="79">
        <f>[1]Peren!E82/Peren!E52</f>
        <v>1.1204545454545454</v>
      </c>
      <c r="F52" s="79">
        <f>[1]Peren!F82/Peren!F52</f>
        <v>6.6657142857142864</v>
      </c>
      <c r="G52" s="79">
        <f>[1]Peren!G82/Peren!G52</f>
        <v>3.5829026217228463</v>
      </c>
      <c r="H52" s="79">
        <f>[1]Peren!H82/Peren!H52</f>
        <v>4.9737373737373733</v>
      </c>
      <c r="I52" s="79">
        <f>[1]Peren!I82/Peren!I52</f>
        <v>5.992772277227723</v>
      </c>
      <c r="J52" s="79">
        <f>[1]Peren!J82/Peren!J52</f>
        <v>3.7362820512820512</v>
      </c>
      <c r="K52" s="79">
        <f>[1]Peren!K82/Peren!K52</f>
        <v>6.7028115942028981</v>
      </c>
      <c r="L52" s="79">
        <f>[1]Peren!L82/Peren!L52</f>
        <v>4.8322123893805307</v>
      </c>
      <c r="M52" s="79">
        <f>[1]Peren!M82/Peren!M52</f>
        <v>2.0493209876543212</v>
      </c>
      <c r="N52" s="77">
        <f>[1]Peren!N82/Peren!N52</f>
        <v>4.521536231884058</v>
      </c>
    </row>
    <row r="53" spans="1:14">
      <c r="A53" s="29">
        <v>2010</v>
      </c>
      <c r="B53" s="79">
        <f>[1]Peren!B83/Peren!B53</f>
        <v>2.2530000000000001</v>
      </c>
      <c r="C53" s="79">
        <f>[1]Peren!C83/Peren!C53</f>
        <v>1.8671428571428572</v>
      </c>
      <c r="D53" s="79">
        <f>[1]Peren!D83/Peren!D53</f>
        <v>1.3666666666666665</v>
      </c>
      <c r="E53" s="79">
        <f>[1]Peren!E83/Peren!E53</f>
        <v>1.3686363636363637</v>
      </c>
      <c r="F53" s="79">
        <f>[1]Peren!F83/Peren!F53</f>
        <v>7.3729850746268655</v>
      </c>
      <c r="G53" s="79">
        <f>[1]Peren!G83/Peren!G53</f>
        <v>3.8691355599214146</v>
      </c>
      <c r="H53" s="79">
        <f>[1]Peren!H83/Peren!H53</f>
        <v>5.2649253731343286</v>
      </c>
      <c r="I53" s="79">
        <f>[1]Peren!I83/Peren!I53</f>
        <v>6.2617204301075269</v>
      </c>
      <c r="J53" s="79">
        <f>[1]Peren!J83/Peren!J53</f>
        <v>4.261241379310345</v>
      </c>
      <c r="K53" s="79">
        <f>[1]Peren!K83/Peren!K53</f>
        <v>6.9163953488372085</v>
      </c>
      <c r="L53" s="79">
        <f>[1]Peren!L83/Peren!L53</f>
        <v>5.0147572815533978</v>
      </c>
      <c r="M53" s="79">
        <f>[1]Peren!M83/Peren!M53</f>
        <v>2.1463448275862071</v>
      </c>
      <c r="N53" s="77">
        <f>[1]Peren!N83/Peren!N53</f>
        <v>4.8506003638568833</v>
      </c>
    </row>
    <row r="54" spans="1:14">
      <c r="A54" s="29">
        <v>2011</v>
      </c>
      <c r="B54" s="79">
        <f>[1]Peren!B84/Peren!B54</f>
        <v>1.3839999999999999</v>
      </c>
      <c r="C54" s="79">
        <f>[1]Peren!C84/Peren!C54</f>
        <v>1.9928571428571427</v>
      </c>
      <c r="D54" s="79">
        <f>[1]Peren!D84/Peren!D54</f>
        <v>0.36249999999999999</v>
      </c>
      <c r="E54" s="79">
        <f>[1]Peren!E84/Peren!E54</f>
        <v>1.2436842105263157</v>
      </c>
      <c r="F54" s="79">
        <f>[1]Peren!F84/Peren!F54</f>
        <v>7.917575757575757</v>
      </c>
      <c r="G54" s="79">
        <f>[1]Peren!G84/Peren!G54</f>
        <v>4.118343313373253</v>
      </c>
      <c r="H54" s="79">
        <f>[1]Peren!H84/Peren!H54</f>
        <v>5.3890816326530615</v>
      </c>
      <c r="I54" s="79">
        <f>[1]Peren!I84/Peren!I54</f>
        <v>6.3699999999999992</v>
      </c>
      <c r="J54" s="79">
        <f>[1]Peren!J84/Peren!J54</f>
        <v>4.4311111111111119</v>
      </c>
      <c r="K54" s="79">
        <f>[1]Peren!K84/Peren!K54</f>
        <v>7.1242857142857146</v>
      </c>
      <c r="L54" s="79">
        <f>[1]Peren!L84/Peren!L54</f>
        <v>5.3089898989898989</v>
      </c>
      <c r="M54" s="79">
        <f>[1]Peren!M84/Peren!M54</f>
        <v>2.2256934306569343</v>
      </c>
      <c r="N54" s="77">
        <f>[1]Peren!N84/Peren!N54</f>
        <v>5.076256188118812</v>
      </c>
    </row>
    <row r="55" spans="1:14">
      <c r="A55" s="29">
        <v>2012</v>
      </c>
      <c r="B55" s="79">
        <f>[1]Peren!B85/Peren!B55</f>
        <v>1.5355555555555556</v>
      </c>
      <c r="C55" s="79">
        <f>[1]Peren!C85/Peren!C55</f>
        <v>1.8140000000000001</v>
      </c>
      <c r="D55" s="79">
        <f>[1]Peren!D85/Peren!D55</f>
        <v>0.17499999999999999</v>
      </c>
      <c r="E55" s="79">
        <f>[1]Peren!E85/Peren!E55</f>
        <v>1.0613333333333332</v>
      </c>
      <c r="F55" s="79">
        <f>[1]Peren!F85/Peren!F55</f>
        <v>7.6038805970149248</v>
      </c>
      <c r="G55" s="79">
        <f>[1]Peren!G85/Peren!G55</f>
        <v>4.3832783505154636</v>
      </c>
      <c r="H55" s="79">
        <f>[1]Peren!H85/Peren!H55</f>
        <v>5.5796296296296291</v>
      </c>
      <c r="I55" s="79">
        <f>[1]Peren!I85/Peren!I55</f>
        <v>6.5548837209302331</v>
      </c>
      <c r="J55" s="79">
        <f>[1]Peren!J85/Peren!J55</f>
        <v>4.6470866141732277</v>
      </c>
      <c r="K55" s="79">
        <f>[1]Peren!K85/Peren!K55</f>
        <v>7.2866568047337275</v>
      </c>
      <c r="L55" s="79">
        <f>[1]Peren!L85/Peren!L55</f>
        <v>5.411612903225806</v>
      </c>
      <c r="M55" s="79">
        <f>[1]Peren!M85/Peren!M55</f>
        <v>2.7300854700854704</v>
      </c>
      <c r="N55" s="77">
        <f>[1]Peren!N85/Peren!N55</f>
        <v>5.3284735812133075</v>
      </c>
    </row>
    <row r="56" spans="1:14">
      <c r="A56" s="29">
        <v>2013</v>
      </c>
      <c r="B56" s="79">
        <f>[1]Peren!B86/Peren!B56</f>
        <v>1.7942857142857143</v>
      </c>
      <c r="C56" s="79">
        <f>[1]Peren!C86/Peren!C56</f>
        <v>2.0775000000000001</v>
      </c>
      <c r="D56" s="79">
        <f>[1]Peren!D86/Peren!D56</f>
        <v>0.11666666666666665</v>
      </c>
      <c r="E56" s="79">
        <f>[1]Peren!E86/Peren!E56</f>
        <v>1.1283333333333332</v>
      </c>
      <c r="F56" s="79">
        <f>[1]Peren!F86/Peren!F56</f>
        <v>7.9093749999999998</v>
      </c>
      <c r="G56" s="79">
        <f>[1]Peren!G86/Peren!G56</f>
        <v>4.6592258064516132</v>
      </c>
      <c r="H56" s="79">
        <f>[1]Peren!H86/Peren!H56</f>
        <v>5.9960893854748605</v>
      </c>
      <c r="I56" s="79">
        <f>[1]Peren!I86/Peren!I56</f>
        <v>6.7257777777777781</v>
      </c>
      <c r="J56" s="79">
        <f>[1]Peren!J86/Peren!J56</f>
        <v>4.9335537190082643</v>
      </c>
      <c r="K56" s="79">
        <f>[1]Peren!K86/Peren!K56</f>
        <v>7.814005847953216</v>
      </c>
      <c r="L56" s="79">
        <f>[1]Peren!L86/Peren!L56</f>
        <v>5.3194059405940592</v>
      </c>
      <c r="M56" s="79">
        <f>[1]Peren!M86/Peren!M56</f>
        <v>2.7417699115044245</v>
      </c>
      <c r="N56" s="77">
        <f>[1]Peren!N86/Peren!N56</f>
        <v>5.6465295288652948</v>
      </c>
    </row>
    <row r="57" spans="1:14">
      <c r="A57" s="29">
        <v>2014</v>
      </c>
      <c r="B57" s="79">
        <f>[1]Peren!B87/Peren!B57</f>
        <v>1.5314285714285716</v>
      </c>
      <c r="C57" s="79">
        <f>[1]Peren!C87/Peren!C57</f>
        <v>2.6566666666666667</v>
      </c>
      <c r="D57" s="79">
        <f>[1]Peren!D87/Peren!D57</f>
        <v>0.34749999999999998</v>
      </c>
      <c r="E57" s="79">
        <f>[1]Peren!E87/Peren!E57</f>
        <v>1.1005263157894738</v>
      </c>
      <c r="F57" s="79">
        <f>[1]Peren!F87/Peren!F57</f>
        <v>7.9291666666666663</v>
      </c>
      <c r="G57" s="79">
        <f>[1]Peren!G87/Peren!G57</f>
        <v>4.9558169934640519</v>
      </c>
      <c r="H57" s="79">
        <f>[1]Peren!H87/Peren!H57</f>
        <v>6.3038323353293411</v>
      </c>
      <c r="I57" s="79">
        <f>[1]Peren!I87/Peren!I57</f>
        <v>6.6032558139534885</v>
      </c>
      <c r="J57" s="79">
        <f>[1]Peren!J87/Peren!J57</f>
        <v>5.2272649572649579</v>
      </c>
      <c r="K57" s="79">
        <f>[1]Peren!K87/Peren!K57</f>
        <v>8.1680239520958082</v>
      </c>
      <c r="L57" s="79">
        <f>[1]Peren!L87/Peren!L57</f>
        <v>5.5817525773195875</v>
      </c>
      <c r="M57" s="79">
        <f>[1]Peren!M87/Peren!M57</f>
        <v>2.8398165137614679</v>
      </c>
      <c r="N57" s="77">
        <f>[1]Peren!N87/Peren!N57</f>
        <v>5.8842407660738711</v>
      </c>
    </row>
    <row r="58" spans="1:14">
      <c r="A58" s="29">
        <v>2015</v>
      </c>
      <c r="B58" s="79">
        <f>[1]Peren!B88/Peren!B58</f>
        <v>2.5099999999999998</v>
      </c>
      <c r="C58" s="79">
        <f>[1]Peren!C88/Peren!C58</f>
        <v>4.1900000000000004</v>
      </c>
      <c r="D58" s="79">
        <f>[1]Peren!D88/Peren!D58</f>
        <v>0.17</v>
      </c>
      <c r="E58" s="79">
        <f>[1]Peren!E88/Peren!E58</f>
        <v>2.1233333333333331</v>
      </c>
      <c r="F58" s="79">
        <f>[1]Peren!F88/Peren!F58</f>
        <v>8.2116129032258058</v>
      </c>
      <c r="G58" s="79">
        <f>[1]Peren!G88/Peren!G58</f>
        <v>5.6501627906976752</v>
      </c>
      <c r="H58" s="79">
        <f>[1]Peren!H88/Peren!H58</f>
        <v>6.9310828025477713</v>
      </c>
      <c r="I58" s="79">
        <f>[1]Peren!I88/Peren!I58</f>
        <v>8.4481012658227836</v>
      </c>
      <c r="J58" s="79">
        <f>[1]Peren!J88/Peren!J58</f>
        <v>6.1746226415094343</v>
      </c>
      <c r="K58" s="79">
        <f>[1]Peren!K88/Peren!K58</f>
        <v>8.9042686567164182</v>
      </c>
      <c r="L58" s="79">
        <f>[1]Peren!L88/Peren!L58</f>
        <v>6.6984523809523804</v>
      </c>
      <c r="M58" s="79">
        <f>[1]Peren!M88/Peren!M58</f>
        <v>3.0487878787878788</v>
      </c>
      <c r="N58" s="77">
        <f>[1]Peren!N88/Peren!N58</f>
        <v>6.749934210526316</v>
      </c>
    </row>
    <row r="59" spans="1:14">
      <c r="A59" s="29">
        <v>2016</v>
      </c>
      <c r="B59" s="79">
        <f>[1]Peren!B89/Peren!B59</f>
        <v>4.0966666666666667</v>
      </c>
      <c r="C59" s="79">
        <f>[1]Peren!C89/Peren!C59</f>
        <v>4.18</v>
      </c>
      <c r="D59" s="79">
        <f>[1]Peren!D89/Peren!D59</f>
        <v>0.17</v>
      </c>
      <c r="E59" s="79">
        <f>[1]Peren!E89/Peren!E59</f>
        <v>1.8933333333333333</v>
      </c>
      <c r="F59" s="79">
        <f>[1]Peren!F89/Peren!F59</f>
        <v>8.4437704918032797</v>
      </c>
      <c r="G59" s="79">
        <f>[1]Peren!G89/Peren!G59</f>
        <v>6.0856575682382132</v>
      </c>
      <c r="H59" s="79">
        <f>[1]Peren!H89/Peren!H59</f>
        <v>7.5194078947368421</v>
      </c>
      <c r="I59" s="79">
        <f>[1]Peren!I89/Peren!I59</f>
        <v>8.9643055555555549</v>
      </c>
      <c r="J59" s="79">
        <f>[1]Peren!J89/Peren!J59</f>
        <v>7.156236559139785</v>
      </c>
      <c r="K59" s="79">
        <f>[1]Peren!K89/Peren!K59</f>
        <v>9.3772865853658534</v>
      </c>
      <c r="L59" s="79">
        <f>[1]Peren!L89/Peren!L59</f>
        <v>7.6972151898734182</v>
      </c>
      <c r="M59" s="79">
        <f>[1]Peren!M89/Peren!M59</f>
        <v>3.0792000000000002</v>
      </c>
      <c r="N59" s="77">
        <f>[1]Peren!N89/Peren!N59</f>
        <v>7.2533461243284734</v>
      </c>
    </row>
    <row r="60" spans="1:14">
      <c r="A60" s="29">
        <v>2017</v>
      </c>
      <c r="B60" s="79">
        <f>[1]Peren!B90/Peren!B60</f>
        <v>4.1000000000000005</v>
      </c>
      <c r="C60" s="79">
        <f>[1]Peren!C90/Peren!C60</f>
        <v>4.18</v>
      </c>
      <c r="D60" s="79">
        <f>[1]Peren!D90/Peren!D60</f>
        <v>0.16</v>
      </c>
      <c r="E60" s="79">
        <f>[1]Peren!E90/Peren!E60</f>
        <v>2.4171428571428573</v>
      </c>
      <c r="F60" s="79">
        <f>[1]Peren!F90/Peren!F60</f>
        <v>8.9198360655737705</v>
      </c>
      <c r="G60" s="79">
        <f>[1]Peren!G90/Peren!G60</f>
        <v>6.2955112219451372</v>
      </c>
      <c r="H60" s="79">
        <f>[1]Peren!H90/Peren!H60</f>
        <v>7.9104109589041105</v>
      </c>
      <c r="I60" s="79">
        <f>[1]Peren!I90/Peren!I60</f>
        <v>8.7207999999999988</v>
      </c>
      <c r="J60" s="79">
        <f>[1]Peren!J90/Peren!J60</f>
        <v>7.4846590909090907</v>
      </c>
      <c r="K60" s="79">
        <f>[1]Peren!K90/Peren!K60</f>
        <v>9.9068404907975456</v>
      </c>
      <c r="L60" s="79">
        <f>[1]Peren!L90/Peren!L60</f>
        <v>8.1158974358974358</v>
      </c>
      <c r="M60" s="79">
        <f>[1]Peren!M90/Peren!M60</f>
        <v>3.3129347826086959</v>
      </c>
      <c r="N60" s="77">
        <f>[1]Peren!N90/Peren!N60</f>
        <v>7.6105000000000018</v>
      </c>
    </row>
    <row r="61" spans="1:14">
      <c r="A61" s="29">
        <v>2018</v>
      </c>
      <c r="B61" s="79">
        <f>[1]Peren!B91/Peren!B61</f>
        <v>4.1000000000000005</v>
      </c>
      <c r="C61" s="79">
        <f>[1]Peren!C91/Peren!C61</f>
        <v>8.2799999999999994</v>
      </c>
      <c r="D61" s="79"/>
      <c r="E61" s="79">
        <f>[1]Peren!E91/Peren!E61</f>
        <v>2.4128571428571428</v>
      </c>
      <c r="F61" s="79">
        <f>[1]Peren!F91/Peren!F61</f>
        <v>9.309016393442624</v>
      </c>
      <c r="G61" s="79">
        <f>[1]Peren!G91/Peren!G61</f>
        <v>6.6017302798982191</v>
      </c>
      <c r="H61" s="79">
        <f>[1]Peren!H91/Peren!H61</f>
        <v>8.3204929577464792</v>
      </c>
      <c r="I61" s="79">
        <f>[1]Peren!I91/Peren!I61</f>
        <v>8.9639726027397266</v>
      </c>
      <c r="J61" s="79">
        <f>[1]Peren!J91/Peren!J61</f>
        <v>7.7299999999999995</v>
      </c>
      <c r="K61" s="79">
        <f>[1]Peren!K91/Peren!K61</f>
        <v>10.320373831775701</v>
      </c>
      <c r="L61" s="79">
        <f>[1]Peren!L91/Peren!L61</f>
        <v>8.044050632911393</v>
      </c>
      <c r="M61" s="79">
        <f>[1]Peren!M91/Peren!M61</f>
        <v>3.7361363636363634</v>
      </c>
      <c r="N61" s="77">
        <f>[1]Peren!N91/Peren!N61</f>
        <v>7.9567677573822824</v>
      </c>
    </row>
    <row r="62" spans="1:14">
      <c r="A62" s="29">
        <v>2019</v>
      </c>
      <c r="B62" s="79">
        <f>[1]Peren!B92/Peren!B62</f>
        <v>4.1633333333333331</v>
      </c>
      <c r="C62" s="79">
        <f>[1]Peren!C92/Peren!C62</f>
        <v>4.18</v>
      </c>
      <c r="D62" s="79"/>
      <c r="E62" s="79">
        <f>[1]Peren!E92/Peren!E62</f>
        <v>3.4283333333333332</v>
      </c>
      <c r="F62" s="79">
        <f>[1]Peren!F92/Peren!F62</f>
        <v>10.169824561403509</v>
      </c>
      <c r="G62" s="79">
        <f>[1]Peren!G92/Peren!G62</f>
        <v>6.8339230769230772</v>
      </c>
      <c r="H62" s="79">
        <f>[1]Peren!H92/Peren!H62</f>
        <v>8.4937356321839079</v>
      </c>
      <c r="I62" s="79">
        <f>[1]Peren!I92/Peren!I62</f>
        <v>8.8814864864864873</v>
      </c>
      <c r="J62" s="79">
        <f>[1]Peren!J92/Peren!J62</f>
        <v>7.5713999999999997</v>
      </c>
      <c r="K62" s="79">
        <f>[1]Peren!K92/Peren!K62</f>
        <v>10.38282131661442</v>
      </c>
      <c r="L62" s="79">
        <f>[1]Peren!L92/Peren!L62</f>
        <v>8.2311392405063284</v>
      </c>
      <c r="M62" s="79">
        <f>[1]Peren!M92/Peren!M62</f>
        <v>3.8509523809523811</v>
      </c>
      <c r="N62" s="77">
        <f>[1]Peren!N92/Peren!N62</f>
        <v>8.1469305331179314</v>
      </c>
    </row>
    <row r="63" spans="1:14">
      <c r="A63" s="29">
        <v>2020</v>
      </c>
      <c r="B63" s="79">
        <f>[1]Peren!B93/Peren!B63</f>
        <v>4.1000000000000005</v>
      </c>
      <c r="C63" s="79">
        <f>[1]Peren!C93/Peren!C63</f>
        <v>4.4000000000000004</v>
      </c>
      <c r="D63" s="79"/>
      <c r="E63" s="79">
        <f>[1]Peren!E93/Peren!E63</f>
        <v>2.9428571428571431</v>
      </c>
      <c r="F63" s="79">
        <f>[1]Peren!F93/Peren!F63</f>
        <v>10.642264150943396</v>
      </c>
      <c r="G63" s="79">
        <f>[1]Peren!G93/Peren!G63</f>
        <v>6.9162532299741608</v>
      </c>
      <c r="H63" s="79">
        <f>[1]Peren!H93/Peren!H63</f>
        <v>8.5519526627218934</v>
      </c>
      <c r="I63" s="79">
        <f>[1]Peren!I93/Peren!I63</f>
        <v>8.663333333333334</v>
      </c>
      <c r="J63" s="79">
        <f>[1]Peren!J93/Peren!J63</f>
        <v>7.5083333333333329</v>
      </c>
      <c r="K63" s="79">
        <f>[1]Peren!K93/Peren!K63</f>
        <v>10.748181818181818</v>
      </c>
      <c r="L63" s="79">
        <f>[1]Peren!L93/Peren!L63</f>
        <v>8.2102469135802458</v>
      </c>
      <c r="M63" s="79">
        <f>[1]Peren!M93/Peren!M63</f>
        <v>4.0219230769230769</v>
      </c>
      <c r="N63" s="77">
        <f>[1]Peren!N93/Peren!N63</f>
        <v>8.2789321192052974</v>
      </c>
    </row>
    <row r="64" spans="1:14">
      <c r="A64" s="29">
        <v>2021</v>
      </c>
      <c r="B64" s="79">
        <f>[1]Peren!B94/Peren!B64</f>
        <v>6.54</v>
      </c>
      <c r="C64" s="79">
        <f>[1]Peren!C94/Peren!C64</f>
        <v>4.4000000000000004</v>
      </c>
      <c r="D64" s="79"/>
      <c r="E64" s="79">
        <f>[1]Peren!E94/Peren!E64</f>
        <v>2.625</v>
      </c>
      <c r="F64" s="79">
        <f>[1]Peren!F94/Peren!F64</f>
        <v>10.985471698113209</v>
      </c>
      <c r="G64" s="79">
        <f>[1]Peren!G94/Peren!G64</f>
        <v>7.2420997375328078</v>
      </c>
      <c r="H64" s="79">
        <f>[1]Peren!H94/Peren!H64</f>
        <v>8.6316265060240962</v>
      </c>
      <c r="I64" s="79">
        <f>[1]Peren!I94/Peren!I64</f>
        <v>8.428309859154929</v>
      </c>
      <c r="J64" s="79">
        <f>[1]Peren!J94/Peren!J64</f>
        <v>8.8193877551020403</v>
      </c>
      <c r="K64" s="79">
        <f>[1]Peren!K94/Peren!K64</f>
        <v>10.903112582781457</v>
      </c>
      <c r="L64" s="79">
        <f>[1]Peren!L94/Peren!L64</f>
        <v>9.0120512820512833</v>
      </c>
      <c r="M64" s="79">
        <f>[1]Peren!M94/Peren!M64</f>
        <v>4.0126923076923076</v>
      </c>
      <c r="N64" s="77">
        <f>[1]Peren!N94/Peren!N64</f>
        <v>8.5348151260504199</v>
      </c>
    </row>
    <row r="65" spans="1:14">
      <c r="A65" s="29">
        <v>2022</v>
      </c>
      <c r="B65" s="79">
        <f>[1]Peren!B95/Peren!B65</f>
        <v>6.6849999999999996</v>
      </c>
      <c r="C65" s="79">
        <f>[1]Peren!C95/Peren!C65</f>
        <v>4.34</v>
      </c>
      <c r="D65" s="79"/>
      <c r="E65" s="79">
        <f>[1]Peren!E95/Peren!E65</f>
        <v>3.4033333333333338</v>
      </c>
      <c r="F65" s="79">
        <f>[1]Peren!F95/Peren!F65</f>
        <v>11.206792452830189</v>
      </c>
      <c r="G65" s="79">
        <f>[1]Peren!G95/Peren!G65</f>
        <v>7.4895945945945952</v>
      </c>
      <c r="H65" s="79">
        <f>[1]Peren!H95/Peren!H65</f>
        <v>8.8956363636363633</v>
      </c>
      <c r="I65" s="79">
        <f>[1]Peren!I95/Peren!I65</f>
        <v>8.5514492753623177</v>
      </c>
      <c r="J65" s="79">
        <f>[1]Peren!J95/Peren!J65</f>
        <v>7.1164444444444444</v>
      </c>
      <c r="K65" s="79">
        <f>[1]Peren!K95/Peren!K65</f>
        <v>11.051510067114094</v>
      </c>
      <c r="L65" s="79">
        <f>[1]Peren!L95/Peren!L65</f>
        <v>9.2193506493506483</v>
      </c>
      <c r="M65" s="79">
        <f>[1]Peren!M95/Peren!M65</f>
        <v>4.0927848101265818</v>
      </c>
      <c r="N65" s="77">
        <f>[1]Peren!N95/Peren!N65</f>
        <v>8.6725728987993129</v>
      </c>
    </row>
    <row r="66" spans="1:14">
      <c r="A66" s="29">
        <v>2023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1"/>
    </row>
    <row r="67" spans="1:14">
      <c r="A67" s="31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3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7D45-2A90-4508-879B-F3B6ECD4398E}">
  <dimension ref="A1:N67"/>
  <sheetViews>
    <sheetView zoomScale="85" zoomScaleNormal="85" workbookViewId="0"/>
  </sheetViews>
  <sheetFormatPr defaultRowHeight="12.75"/>
  <cols>
    <col min="1" max="1" width="10.7109375" customWidth="1"/>
    <col min="2" max="14" width="12.7109375" customWidth="1"/>
    <col min="15" max="67" width="10.7109375" customWidth="1"/>
  </cols>
  <sheetData>
    <row r="1" spans="1:14" ht="39.950000000000003" customHeight="1">
      <c r="A1" s="51" t="s">
        <v>27</v>
      </c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</row>
    <row r="2" spans="1:14" ht="24.95" customHeight="1">
      <c r="A2" s="55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8</v>
      </c>
      <c r="I2" s="56" t="s">
        <v>9</v>
      </c>
      <c r="J2" s="56" t="s">
        <v>10</v>
      </c>
      <c r="K2" s="56" t="s">
        <v>11</v>
      </c>
      <c r="L2" s="56" t="s">
        <v>12</v>
      </c>
      <c r="M2" s="56" t="s">
        <v>13</v>
      </c>
      <c r="N2" s="56" t="s">
        <v>14</v>
      </c>
    </row>
    <row r="3" spans="1:14">
      <c r="A3" s="57">
        <v>1960</v>
      </c>
      <c r="B3" s="78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6"/>
    </row>
    <row r="4" spans="1:14">
      <c r="A4" s="29">
        <v>1961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7"/>
    </row>
    <row r="5" spans="1:14">
      <c r="A5" s="29">
        <v>1962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7"/>
    </row>
    <row r="6" spans="1:14">
      <c r="A6" s="29">
        <v>1963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7"/>
    </row>
    <row r="7" spans="1:14">
      <c r="A7" s="29">
        <v>1964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7"/>
    </row>
    <row r="8" spans="1:14">
      <c r="A8" s="29">
        <v>1965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7"/>
    </row>
    <row r="9" spans="1:14">
      <c r="A9" s="29">
        <v>1966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7"/>
    </row>
    <row r="10" spans="1:14">
      <c r="A10" s="26">
        <v>1967</v>
      </c>
      <c r="B10" s="79">
        <f>'[1]Kersen (totaal)'!B40/'Kersen (totaal)'!B20</f>
        <v>6.8333333333333329E-2</v>
      </c>
      <c r="C10" s="79"/>
      <c r="D10" s="79">
        <f>'[1]Kersen (totaal)'!D40/'Kersen (totaal)'!D20</f>
        <v>9.9999999999999992E-2</v>
      </c>
      <c r="E10" s="79">
        <f>'[1]Kersen (totaal)'!E40/'Kersen (totaal)'!E20</f>
        <v>0.70000000000000007</v>
      </c>
      <c r="F10" s="79"/>
      <c r="G10" s="79">
        <f>'[1]Kersen (totaal)'!G40/'Kersen (totaal)'!G20</f>
        <v>0.59963400900900898</v>
      </c>
      <c r="H10" s="79">
        <f>'[1]Kersen (totaal)'!H40/'Kersen (totaal)'!H20</f>
        <v>1.2165384615384616</v>
      </c>
      <c r="I10" s="79">
        <f>'[1]Kersen (totaal)'!I40/'Kersen (totaal)'!I20</f>
        <v>0.29249999999999998</v>
      </c>
      <c r="J10" s="79">
        <f>'[1]Kersen (totaal)'!J40/'Kersen (totaal)'!J20</f>
        <v>0.95833333333333337</v>
      </c>
      <c r="K10" s="79">
        <f>'[1]Kersen (totaal)'!K40/'Kersen (totaal)'!K20</f>
        <v>0.26140000000000002</v>
      </c>
      <c r="L10" s="79">
        <f>'[1]Kersen (totaal)'!L40/'Kersen (totaal)'!L20</f>
        <v>0.28840770791075049</v>
      </c>
      <c r="M10" s="79">
        <f>'[1]Kersen (totaal)'!M40/'Kersen (totaal)'!M20</f>
        <v>0.35414443422263109</v>
      </c>
      <c r="N10" s="77">
        <f>'[1]Kersen (totaal)'!N40/'Kersen (totaal)'!N20</f>
        <v>0.446512628624883</v>
      </c>
    </row>
    <row r="11" spans="1:14">
      <c r="A11" s="26">
        <v>1968</v>
      </c>
      <c r="B11" s="79">
        <f>'[1]Kersen (totaal)'!B41/'Kersen (totaal)'!B21</f>
        <v>2.4999999999999998E-2</v>
      </c>
      <c r="C11" s="79"/>
      <c r="D11" s="79">
        <f>'[1]Kersen (totaal)'!D41/'Kersen (totaal)'!D21</f>
        <v>0.02</v>
      </c>
      <c r="E11" s="79">
        <f>'[1]Kersen (totaal)'!E41/'Kersen (totaal)'!E21</f>
        <v>0.70000000000000007</v>
      </c>
      <c r="F11" s="79"/>
      <c r="G11" s="79">
        <f>'[1]Kersen (totaal)'!G41/'Kersen (totaal)'!G21</f>
        <v>0.60464917632702864</v>
      </c>
      <c r="H11" s="79">
        <f>'[1]Kersen (totaal)'!H41/'Kersen (totaal)'!H21</f>
        <v>1.233888888888889</v>
      </c>
      <c r="I11" s="79">
        <f>'[1]Kersen (totaal)'!I41/'Kersen (totaal)'!I21</f>
        <v>0.20545454545454545</v>
      </c>
      <c r="J11" s="79">
        <f>'[1]Kersen (totaal)'!J41/'Kersen (totaal)'!J21</f>
        <v>0.79400000000000004</v>
      </c>
      <c r="K11" s="79">
        <f>'[1]Kersen (totaal)'!K41/'Kersen (totaal)'!K21</f>
        <v>0.28395209580838326</v>
      </c>
      <c r="L11" s="79">
        <f>'[1]Kersen (totaal)'!L41/'Kersen (totaal)'!L21</f>
        <v>0.2770493827160494</v>
      </c>
      <c r="M11" s="79">
        <f>'[1]Kersen (totaal)'!M41/'Kersen (totaal)'!M21</f>
        <v>0.38499726327312533</v>
      </c>
      <c r="N11" s="77">
        <f>'[1]Kersen (totaal)'!N41/'Kersen (totaal)'!N21</f>
        <v>0.46723743799870615</v>
      </c>
    </row>
    <row r="12" spans="1:14">
      <c r="A12" s="26">
        <v>1969</v>
      </c>
      <c r="B12" s="79">
        <f>'[1]Kersen (totaal)'!B42/'Kersen (totaal)'!B22</f>
        <v>6.3333333333333339E-2</v>
      </c>
      <c r="C12" s="79"/>
      <c r="D12" s="79">
        <f>'[1]Kersen (totaal)'!D42/'Kersen (totaal)'!D22</f>
        <v>0.08</v>
      </c>
      <c r="E12" s="79">
        <f>'[1]Kersen (totaal)'!E42/'Kersen (totaal)'!E22</f>
        <v>0.8125</v>
      </c>
      <c r="F12" s="79"/>
      <c r="G12" s="79">
        <f>'[1]Kersen (totaal)'!G42/'Kersen (totaal)'!G22</f>
        <v>0.61576027397260269</v>
      </c>
      <c r="H12" s="79">
        <f>'[1]Kersen (totaal)'!H42/'Kersen (totaal)'!H22</f>
        <v>1.2008088235294119</v>
      </c>
      <c r="I12" s="79">
        <f>'[1]Kersen (totaal)'!I42/'Kersen (totaal)'!I22</f>
        <v>2.2499999999999999E-2</v>
      </c>
      <c r="J12" s="79">
        <f>'[1]Kersen (totaal)'!J42/'Kersen (totaal)'!J22</f>
        <v>0.82176470588235295</v>
      </c>
      <c r="K12" s="79">
        <f>'[1]Kersen (totaal)'!K42/'Kersen (totaal)'!K22</f>
        <v>0.27324324324324323</v>
      </c>
      <c r="L12" s="79">
        <f>'[1]Kersen (totaal)'!L42/'Kersen (totaal)'!L22</f>
        <v>0.27801492537313433</v>
      </c>
      <c r="M12" s="79">
        <f>'[1]Kersen (totaal)'!M42/'Kersen (totaal)'!M22</f>
        <v>0.40696365767878073</v>
      </c>
      <c r="N12" s="77">
        <f>'[1]Kersen (totaal)'!N42/'Kersen (totaal)'!N22</f>
        <v>0.48135161135161136</v>
      </c>
    </row>
    <row r="13" spans="1:14">
      <c r="A13" s="26">
        <v>1970</v>
      </c>
      <c r="B13" s="79">
        <f>'[1]Kersen (totaal)'!B43/'Kersen (totaal)'!B23</f>
        <v>6.5555555555555547E-2</v>
      </c>
      <c r="C13" s="79"/>
      <c r="D13" s="79">
        <f>'[1]Kersen (totaal)'!D43/'Kersen (totaal)'!D23</f>
        <v>0.05</v>
      </c>
      <c r="E13" s="79">
        <f>'[1]Kersen (totaal)'!E43/'Kersen (totaal)'!E23</f>
        <v>0.56857142857142862</v>
      </c>
      <c r="F13" s="79"/>
      <c r="G13" s="79">
        <f>'[1]Kersen (totaal)'!G43/'Kersen (totaal)'!G23</f>
        <v>0.62659205776173288</v>
      </c>
      <c r="H13" s="79">
        <f>'[1]Kersen (totaal)'!H43/'Kersen (totaal)'!H23</f>
        <v>1.1832203389830509</v>
      </c>
      <c r="I13" s="79">
        <f>'[1]Kersen (totaal)'!I43/'Kersen (totaal)'!I23</f>
        <v>5.1666666666666666E-2</v>
      </c>
      <c r="J13" s="79">
        <f>'[1]Kersen (totaal)'!J43/'Kersen (totaal)'!J23</f>
        <v>0.81928571428571428</v>
      </c>
      <c r="K13" s="79">
        <f>'[1]Kersen (totaal)'!K43/'Kersen (totaal)'!K23</f>
        <v>0.32097744360902253</v>
      </c>
      <c r="L13" s="79">
        <f>'[1]Kersen (totaal)'!L43/'Kersen (totaal)'!L23</f>
        <v>0.27317773788150806</v>
      </c>
      <c r="M13" s="79">
        <f>'[1]Kersen (totaal)'!M43/'Kersen (totaal)'!M23</f>
        <v>0.42347316471314006</v>
      </c>
      <c r="N13" s="77">
        <f>'[1]Kersen (totaal)'!N43/'Kersen (totaal)'!N23</f>
        <v>0.49471565827057912</v>
      </c>
    </row>
    <row r="14" spans="1:14">
      <c r="A14" s="26">
        <v>1971</v>
      </c>
      <c r="B14" s="79">
        <f>'[1]Kersen (totaal)'!B44/'Kersen (totaal)'!B24</f>
        <v>1.4999999999999999E-2</v>
      </c>
      <c r="C14" s="79"/>
      <c r="D14" s="79">
        <f>'[1]Kersen (totaal)'!D44/'Kersen (totaal)'!D24</f>
        <v>0.08</v>
      </c>
      <c r="E14" s="79">
        <f>'[1]Kersen (totaal)'!E44/'Kersen (totaal)'!E24</f>
        <v>0.40285714285714286</v>
      </c>
      <c r="F14" s="79"/>
      <c r="G14" s="79">
        <f>'[1]Kersen (totaal)'!G44/'Kersen (totaal)'!G24</f>
        <v>0.6966634980988593</v>
      </c>
      <c r="H14" s="79">
        <f>'[1]Kersen (totaal)'!H44/'Kersen (totaal)'!H24</f>
        <v>1.2843298969072166</v>
      </c>
      <c r="I14" s="79">
        <f>'[1]Kersen (totaal)'!I44/'Kersen (totaal)'!I24</f>
        <v>9.9999999999999992E-2</v>
      </c>
      <c r="J14" s="79">
        <f>'[1]Kersen (totaal)'!J44/'Kersen (totaal)'!J24</f>
        <v>0.61250000000000004</v>
      </c>
      <c r="K14" s="79">
        <f>'[1]Kersen (totaal)'!K44/'Kersen (totaal)'!K24</f>
        <v>0.32596491228070174</v>
      </c>
      <c r="L14" s="79">
        <f>'[1]Kersen (totaal)'!L44/'Kersen (totaal)'!L24</f>
        <v>0.29566666666666669</v>
      </c>
      <c r="M14" s="79">
        <f>'[1]Kersen (totaal)'!M44/'Kersen (totaal)'!M24</f>
        <v>0.47449659863945576</v>
      </c>
      <c r="N14" s="77">
        <f>'[1]Kersen (totaal)'!N44/'Kersen (totaal)'!N24</f>
        <v>0.54292215944758315</v>
      </c>
    </row>
    <row r="15" spans="1:14">
      <c r="A15" s="26">
        <v>1972</v>
      </c>
      <c r="B15" s="79">
        <f>'[1]Kersen (totaal)'!B45/'Kersen (totaal)'!B25</f>
        <v>1.4999999999999999E-2</v>
      </c>
      <c r="C15" s="79"/>
      <c r="D15" s="79">
        <f>'[1]Kersen (totaal)'!D45/'Kersen (totaal)'!D25</f>
        <v>3.5000000000000003E-2</v>
      </c>
      <c r="E15" s="79">
        <f>'[1]Kersen (totaal)'!E45/'Kersen (totaal)'!E25</f>
        <v>0.46666666666666662</v>
      </c>
      <c r="F15" s="79"/>
      <c r="G15" s="79">
        <f>'[1]Kersen (totaal)'!G45/'Kersen (totaal)'!G25</f>
        <v>0.6985480572597137</v>
      </c>
      <c r="H15" s="79">
        <f>'[1]Kersen (totaal)'!H45/'Kersen (totaal)'!H25</f>
        <v>1.2774736842105263</v>
      </c>
      <c r="I15" s="79">
        <f>'[1]Kersen (totaal)'!I45/'Kersen (totaal)'!I25</f>
        <v>0.02</v>
      </c>
      <c r="J15" s="79">
        <f>'[1]Kersen (totaal)'!J45/'Kersen (totaal)'!J25</f>
        <v>0.91300000000000003</v>
      </c>
      <c r="K15" s="79">
        <f>'[1]Kersen (totaal)'!K45/'Kersen (totaal)'!K25</f>
        <v>0.34525773195876291</v>
      </c>
      <c r="L15" s="79">
        <f>'[1]Kersen (totaal)'!L45/'Kersen (totaal)'!L25</f>
        <v>0.29498583569405096</v>
      </c>
      <c r="M15" s="79">
        <f>'[1]Kersen (totaal)'!M45/'Kersen (totaal)'!M25</f>
        <v>0.48039230769230767</v>
      </c>
      <c r="N15" s="77">
        <f>'[1]Kersen (totaal)'!N45/'Kersen (totaal)'!N25</f>
        <v>0.55425860857343645</v>
      </c>
    </row>
    <row r="16" spans="1:14">
      <c r="A16" s="26">
        <v>1973</v>
      </c>
      <c r="B16" s="79">
        <f>'[1]Kersen (totaal)'!B46/'Kersen (totaal)'!B26</f>
        <v>0.02</v>
      </c>
      <c r="C16" s="79"/>
      <c r="D16" s="79"/>
      <c r="E16" s="79">
        <f>'[1]Kersen (totaal)'!E46/'Kersen (totaal)'!E26</f>
        <v>0.35499999999999998</v>
      </c>
      <c r="F16" s="79"/>
      <c r="G16" s="79">
        <f>'[1]Kersen (totaal)'!G46/'Kersen (totaal)'!G26</f>
        <v>0.68772778402699664</v>
      </c>
      <c r="H16" s="79">
        <f>'[1]Kersen (totaal)'!H46/'Kersen (totaal)'!H26</f>
        <v>1.2286746987951809</v>
      </c>
      <c r="I16" s="79">
        <f>'[1]Kersen (totaal)'!I46/'Kersen (totaal)'!I26</f>
        <v>3.3750000000000002E-2</v>
      </c>
      <c r="J16" s="79">
        <f>'[1]Kersen (totaal)'!J46/'Kersen (totaal)'!J26</f>
        <v>0.89124999999999999</v>
      </c>
      <c r="K16" s="79">
        <f>'[1]Kersen (totaal)'!K46/'Kersen (totaal)'!K26</f>
        <v>0.37</v>
      </c>
      <c r="L16" s="79">
        <f>'[1]Kersen (totaal)'!L46/'Kersen (totaal)'!L26</f>
        <v>0.30857638888888889</v>
      </c>
      <c r="M16" s="79">
        <f>'[1]Kersen (totaal)'!M46/'Kersen (totaal)'!M26</f>
        <v>0.49269165247018737</v>
      </c>
      <c r="N16" s="77">
        <f>'[1]Kersen (totaal)'!N46/'Kersen (totaal)'!N26</f>
        <v>0.55972791798107258</v>
      </c>
    </row>
    <row r="17" spans="1:14">
      <c r="A17" s="26">
        <v>1974</v>
      </c>
      <c r="B17" s="79">
        <f>'[1]Kersen (totaal)'!B47/'Kersen (totaal)'!B27</f>
        <v>0.02</v>
      </c>
      <c r="C17" s="79"/>
      <c r="D17" s="79"/>
      <c r="E17" s="79">
        <f>'[1]Kersen (totaal)'!E47/'Kersen (totaal)'!E27</f>
        <v>0.35499999999999998</v>
      </c>
      <c r="F17" s="79"/>
      <c r="G17" s="79">
        <f>'[1]Kersen (totaal)'!G47/'Kersen (totaal)'!G27</f>
        <v>0.69940677966101694</v>
      </c>
      <c r="H17" s="79">
        <f>'[1]Kersen (totaal)'!H47/'Kersen (totaal)'!H27</f>
        <v>1.1921250000000001</v>
      </c>
      <c r="I17" s="79">
        <f>'[1]Kersen (totaal)'!I47/'Kersen (totaal)'!I27</f>
        <v>2.4999999999999998E-2</v>
      </c>
      <c r="J17" s="79">
        <f>'[1]Kersen (totaal)'!J47/'Kersen (totaal)'!J27</f>
        <v>0.76444444444444448</v>
      </c>
      <c r="K17" s="79">
        <f>'[1]Kersen (totaal)'!K47/'Kersen (totaal)'!K27</f>
        <v>0.40485294117647058</v>
      </c>
      <c r="L17" s="79">
        <f>'[1]Kersen (totaal)'!L47/'Kersen (totaal)'!L27</f>
        <v>0.29311475409836063</v>
      </c>
      <c r="M17" s="79">
        <f>'[1]Kersen (totaal)'!M47/'Kersen (totaal)'!M27</f>
        <v>0.50045244690674051</v>
      </c>
      <c r="N17" s="77">
        <f>'[1]Kersen (totaal)'!N47/'Kersen (totaal)'!N27</f>
        <v>0.56983627746660925</v>
      </c>
    </row>
    <row r="18" spans="1:14">
      <c r="A18" s="26">
        <v>1975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7"/>
    </row>
    <row r="19" spans="1:14">
      <c r="A19" s="26">
        <v>1976</v>
      </c>
      <c r="B19" s="79">
        <f>'[1]Kersen (totaal)'!B49/'Kersen (totaal)'!B29</f>
        <v>0.5</v>
      </c>
      <c r="C19" s="79"/>
      <c r="D19" s="79"/>
      <c r="E19" s="79">
        <f>'[1]Kersen (totaal)'!E49/'Kersen (totaal)'!E29</f>
        <v>0.6</v>
      </c>
      <c r="F19" s="79">
        <f>'[1]Kersen (totaal)'!F49/'Kersen (totaal)'!F29</f>
        <v>0.3</v>
      </c>
      <c r="G19" s="79">
        <f>'[1]Kersen (totaal)'!G49/'Kersen (totaal)'!G29</f>
        <v>0.7891948470209339</v>
      </c>
      <c r="H19" s="79">
        <f>'[1]Kersen (totaal)'!H49/'Kersen (totaal)'!H29</f>
        <v>1.1630882352941176</v>
      </c>
      <c r="I19" s="79">
        <f>'[1]Kersen (totaal)'!I49/'Kersen (totaal)'!I29</f>
        <v>0.10625</v>
      </c>
      <c r="J19" s="79">
        <f>'[1]Kersen (totaal)'!J49/'Kersen (totaal)'!J29</f>
        <v>0.58299999999999996</v>
      </c>
      <c r="K19" s="79">
        <f>'[1]Kersen (totaal)'!K49/'Kersen (totaal)'!K29</f>
        <v>0.53233333333333333</v>
      </c>
      <c r="L19" s="79">
        <f>'[1]Kersen (totaal)'!L49/'Kersen (totaal)'!L29</f>
        <v>0.3432608695652174</v>
      </c>
      <c r="M19" s="79">
        <f>'[1]Kersen (totaal)'!M49/'Kersen (totaal)'!M29</f>
        <v>0.53890643985419195</v>
      </c>
      <c r="N19" s="77">
        <f>'[1]Kersen (totaal)'!N49/'Kersen (totaal)'!N29</f>
        <v>0.63732079905992955</v>
      </c>
    </row>
    <row r="20" spans="1:14">
      <c r="A20" s="26">
        <v>1977</v>
      </c>
      <c r="B20" s="79"/>
      <c r="C20" s="79"/>
      <c r="D20" s="79"/>
      <c r="E20" s="79">
        <f>'[1]Kersen (totaal)'!E50/'Kersen (totaal)'!E30</f>
        <v>0.6</v>
      </c>
      <c r="F20" s="79"/>
      <c r="G20" s="79">
        <f>'[1]Kersen (totaal)'!G50/'Kersen (totaal)'!G30</f>
        <v>0.76055555555555554</v>
      </c>
      <c r="H20" s="79">
        <f>'[1]Kersen (totaal)'!H50/'Kersen (totaal)'!H30</f>
        <v>1.1004347826086958</v>
      </c>
      <c r="I20" s="79">
        <f>'[1]Kersen (totaal)'!I50/'Kersen (totaal)'!I30</f>
        <v>0.14499999999999999</v>
      </c>
      <c r="J20" s="79">
        <f>'[1]Kersen (totaal)'!J50/'Kersen (totaal)'!J30</f>
        <v>0.98499999999999999</v>
      </c>
      <c r="K20" s="79">
        <f>'[1]Kersen (totaal)'!K50/'Kersen (totaal)'!K30</f>
        <v>0.59599999999999997</v>
      </c>
      <c r="L20" s="79">
        <f>'[1]Kersen (totaal)'!L50/'Kersen (totaal)'!L30</f>
        <v>0.2985714285714286</v>
      </c>
      <c r="M20" s="79">
        <f>'[1]Kersen (totaal)'!M50/'Kersen (totaal)'!M30</f>
        <v>0.54143546441495782</v>
      </c>
      <c r="N20" s="77">
        <f>'[1]Kersen (totaal)'!N50/'Kersen (totaal)'!N30</f>
        <v>0.62826666666666664</v>
      </c>
    </row>
    <row r="21" spans="1:14">
      <c r="A21" s="26">
        <v>1978</v>
      </c>
      <c r="B21" s="79"/>
      <c r="C21" s="79"/>
      <c r="D21" s="79"/>
      <c r="E21" s="79">
        <f>'[1]Kersen (totaal)'!E51/'Kersen (totaal)'!E31</f>
        <v>0.3</v>
      </c>
      <c r="F21" s="79"/>
      <c r="G21" s="79">
        <f>'[1]Kersen (totaal)'!G51/'Kersen (totaal)'!G31</f>
        <v>0.73674336283185837</v>
      </c>
      <c r="H21" s="79">
        <f>'[1]Kersen (totaal)'!H51/'Kersen (totaal)'!H31</f>
        <v>1.0357575757575757</v>
      </c>
      <c r="I21" s="79">
        <f>'[1]Kersen (totaal)'!I51/'Kersen (totaal)'!I31</f>
        <v>0.12875</v>
      </c>
      <c r="J21" s="79">
        <f>'[1]Kersen (totaal)'!J51/'Kersen (totaal)'!J31</f>
        <v>0.80500000000000005</v>
      </c>
      <c r="K21" s="79">
        <f>'[1]Kersen (totaal)'!K51/'Kersen (totaal)'!K31</f>
        <v>0.64480000000000004</v>
      </c>
      <c r="L21" s="79">
        <f>'[1]Kersen (totaal)'!L51/'Kersen (totaal)'!L31</f>
        <v>0.23182692307692307</v>
      </c>
      <c r="M21" s="79">
        <f>'[1]Kersen (totaal)'!M51/'Kersen (totaal)'!M31</f>
        <v>0.56097323600973237</v>
      </c>
      <c r="N21" s="77">
        <f>'[1]Kersen (totaal)'!N51/'Kersen (totaal)'!N31</f>
        <v>0.62127500000000002</v>
      </c>
    </row>
    <row r="22" spans="1:14">
      <c r="A22" s="26">
        <v>1979</v>
      </c>
      <c r="B22" s="79"/>
      <c r="C22" s="79">
        <f>'[1]Kersen (totaal)'!C52/'Kersen (totaal)'!C32</f>
        <v>0.01</v>
      </c>
      <c r="D22" s="79"/>
      <c r="E22" s="79">
        <f>'[1]Kersen (totaal)'!E52/'Kersen (totaal)'!E32</f>
        <v>0.5</v>
      </c>
      <c r="F22" s="79"/>
      <c r="G22" s="79">
        <f>'[1]Kersen (totaal)'!G52/'Kersen (totaal)'!G32</f>
        <v>0.75972222222222219</v>
      </c>
      <c r="H22" s="79">
        <f>'[1]Kersen (totaal)'!H52/'Kersen (totaal)'!H32</f>
        <v>0.95491525423728818</v>
      </c>
      <c r="I22" s="79">
        <f>'[1]Kersen (totaal)'!I52/'Kersen (totaal)'!I32</f>
        <v>0.215</v>
      </c>
      <c r="J22" s="79">
        <f>'[1]Kersen (totaal)'!J52/'Kersen (totaal)'!J32</f>
        <v>0.81874999999999998</v>
      </c>
      <c r="K22" s="79">
        <f>'[1]Kersen (totaal)'!K52/'Kersen (totaal)'!K32</f>
        <v>0.71739130434782605</v>
      </c>
      <c r="L22" s="79">
        <f>'[1]Kersen (totaal)'!L52/'Kersen (totaal)'!L32</f>
        <v>0.24171717171717172</v>
      </c>
      <c r="M22" s="79">
        <f>'[1]Kersen (totaal)'!M52/'Kersen (totaal)'!M32</f>
        <v>0.55658415841584163</v>
      </c>
      <c r="N22" s="77">
        <f>'[1]Kersen (totaal)'!N52/'Kersen (totaal)'!N32</f>
        <v>0.62465372168284794</v>
      </c>
    </row>
    <row r="23" spans="1:14">
      <c r="A23" s="26">
        <v>1980</v>
      </c>
      <c r="B23" s="79"/>
      <c r="C23" s="79">
        <f>'[1]Kersen (totaal)'!C53/'Kersen (totaal)'!C33</f>
        <v>0.03</v>
      </c>
      <c r="D23" s="79"/>
      <c r="E23" s="79">
        <f>'[1]Kersen (totaal)'!E53/'Kersen (totaal)'!E33</f>
        <v>0.5</v>
      </c>
      <c r="F23" s="79"/>
      <c r="G23" s="79">
        <f>'[1]Kersen (totaal)'!G53/'Kersen (totaal)'!G33</f>
        <v>0.84163934426229514</v>
      </c>
      <c r="H23" s="79">
        <f>'[1]Kersen (totaal)'!H53/'Kersen (totaal)'!H33</f>
        <v>1.010909090909091</v>
      </c>
      <c r="I23" s="79">
        <f>'[1]Kersen (totaal)'!I53/'Kersen (totaal)'!I33</f>
        <v>0.11125</v>
      </c>
      <c r="J23" s="79">
        <f>'[1]Kersen (totaal)'!J53/'Kersen (totaal)'!J33</f>
        <v>0.81874999999999998</v>
      </c>
      <c r="K23" s="79">
        <f>'[1]Kersen (totaal)'!K53/'Kersen (totaal)'!K33</f>
        <v>0.90904761904761899</v>
      </c>
      <c r="L23" s="79">
        <f>'[1]Kersen (totaal)'!L53/'Kersen (totaal)'!L33</f>
        <v>0.24118421052631578</v>
      </c>
      <c r="M23" s="79">
        <f>'[1]Kersen (totaal)'!M53/'Kersen (totaal)'!M33</f>
        <v>0.55162500000000003</v>
      </c>
      <c r="N23" s="77">
        <f>'[1]Kersen (totaal)'!N53/'Kersen (totaal)'!N33</f>
        <v>0.65321453050034273</v>
      </c>
    </row>
    <row r="24" spans="1:14">
      <c r="A24" s="26">
        <v>1981</v>
      </c>
      <c r="B24" s="79">
        <f>'[1]Kersen (totaal)'!B54/'Kersen (totaal)'!B34</f>
        <v>0.1</v>
      </c>
      <c r="C24" s="79">
        <f>'[1]Kersen (totaal)'!C54/'Kersen (totaal)'!C34</f>
        <v>0.03</v>
      </c>
      <c r="D24" s="79"/>
      <c r="E24" s="79">
        <f>'[1]Kersen (totaal)'!E54/'Kersen (totaal)'!E34</f>
        <v>0.5</v>
      </c>
      <c r="F24" s="79">
        <f>'[1]Kersen (totaal)'!F54/'Kersen (totaal)'!F34</f>
        <v>1</v>
      </c>
      <c r="G24" s="79">
        <f>'[1]Kersen (totaal)'!G54/'Kersen (totaal)'!G34</f>
        <v>0.87098501070663814</v>
      </c>
      <c r="H24" s="79">
        <f>'[1]Kersen (totaal)'!H54/'Kersen (totaal)'!H34</f>
        <v>0.99519230769230771</v>
      </c>
      <c r="I24" s="79">
        <f>'[1]Kersen (totaal)'!I54/'Kersen (totaal)'!I34</f>
        <v>6.5000000000000002E-2</v>
      </c>
      <c r="J24" s="79">
        <f>'[1]Kersen (totaal)'!J54/'Kersen (totaal)'!J34</f>
        <v>0.75</v>
      </c>
      <c r="K24" s="79">
        <f>'[1]Kersen (totaal)'!K54/'Kersen (totaal)'!K34</f>
        <v>1.0959999999999999</v>
      </c>
      <c r="L24" s="79">
        <f>'[1]Kersen (totaal)'!L54/'Kersen (totaal)'!L34</f>
        <v>0.27206349206349206</v>
      </c>
      <c r="M24" s="79">
        <f>'[1]Kersen (totaal)'!M54/'Kersen (totaal)'!M34</f>
        <v>0.56242105263157893</v>
      </c>
      <c r="N24" s="77">
        <f>'[1]Kersen (totaal)'!N54/'Kersen (totaal)'!N34</f>
        <v>0.67720259552992068</v>
      </c>
    </row>
    <row r="25" spans="1:14">
      <c r="A25" s="26">
        <v>1982</v>
      </c>
      <c r="B25" s="79"/>
      <c r="C25" s="79">
        <f>'[1]Kersen (totaal)'!C55/'Kersen (totaal)'!C35</f>
        <v>0.05</v>
      </c>
      <c r="D25" s="79"/>
      <c r="E25" s="79">
        <f>'[1]Kersen (totaal)'!E55/'Kersen (totaal)'!E35</f>
        <v>0.27500000000000002</v>
      </c>
      <c r="F25" s="79">
        <f>'[1]Kersen (totaal)'!F55/'Kersen (totaal)'!F35</f>
        <v>1</v>
      </c>
      <c r="G25" s="79">
        <f>'[1]Kersen (totaal)'!G55/'Kersen (totaal)'!G35</f>
        <v>0.86278145695364228</v>
      </c>
      <c r="H25" s="79">
        <f>'[1]Kersen (totaal)'!H55/'Kersen (totaal)'!H35</f>
        <v>1.0107843137254902</v>
      </c>
      <c r="I25" s="79">
        <f>'[1]Kersen (totaal)'!I55/'Kersen (totaal)'!I35</f>
        <v>5.6666666666666671E-2</v>
      </c>
      <c r="J25" s="79">
        <f>'[1]Kersen (totaal)'!J55/'Kersen (totaal)'!J35</f>
        <v>0.94</v>
      </c>
      <c r="K25" s="79">
        <f>'[1]Kersen (totaal)'!K55/'Kersen (totaal)'!K35</f>
        <v>1.1537500000000001</v>
      </c>
      <c r="L25" s="79">
        <f>'[1]Kersen (totaal)'!L55/'Kersen (totaal)'!L35</f>
        <v>0.26508196721311478</v>
      </c>
      <c r="M25" s="79">
        <f>'[1]Kersen (totaal)'!M55/'Kersen (totaal)'!M35</f>
        <v>0.55402985074626865</v>
      </c>
      <c r="N25" s="77">
        <f>'[1]Kersen (totaal)'!N55/'Kersen (totaal)'!N35</f>
        <v>0.67401938851603282</v>
      </c>
    </row>
    <row r="26" spans="1:14">
      <c r="A26" s="26">
        <v>1983</v>
      </c>
      <c r="B26" s="79"/>
      <c r="C26" s="79">
        <f>'[1]Kersen (totaal)'!C56/'Kersen (totaal)'!C36</f>
        <v>0.05</v>
      </c>
      <c r="D26" s="79">
        <f>'[1]Kersen (totaal)'!D56/'Kersen (totaal)'!D36</f>
        <v>5.5E-2</v>
      </c>
      <c r="E26" s="79">
        <f>'[1]Kersen (totaal)'!E56/'Kersen (totaal)'!E36</f>
        <v>0.27500000000000002</v>
      </c>
      <c r="F26" s="79"/>
      <c r="G26" s="79">
        <f>'[1]Kersen (totaal)'!G56/'Kersen (totaal)'!G36</f>
        <v>0.84615217391304354</v>
      </c>
      <c r="H26" s="79">
        <f>'[1]Kersen (totaal)'!H56/'Kersen (totaal)'!H36</f>
        <v>1.0897959183673469</v>
      </c>
      <c r="I26" s="79">
        <f>'[1]Kersen (totaal)'!I56/'Kersen (totaal)'!I36</f>
        <v>0.19600000000000001</v>
      </c>
      <c r="J26" s="79">
        <f>'[1]Kersen (totaal)'!J56/'Kersen (totaal)'!J36</f>
        <v>0.75375000000000003</v>
      </c>
      <c r="K26" s="79">
        <f>'[1]Kersen (totaal)'!K56/'Kersen (totaal)'!K36</f>
        <v>1.0411111111111111</v>
      </c>
      <c r="L26" s="79">
        <f>'[1]Kersen (totaal)'!L56/'Kersen (totaal)'!L36</f>
        <v>0.2383606557377049</v>
      </c>
      <c r="M26" s="79">
        <f>'[1]Kersen (totaal)'!M56/'Kersen (totaal)'!M36</f>
        <v>0.55234042553191487</v>
      </c>
      <c r="N26" s="77">
        <f>'[1]Kersen (totaal)'!N56/'Kersen (totaal)'!N36</f>
        <v>0.66848484848484846</v>
      </c>
    </row>
    <row r="27" spans="1:14">
      <c r="A27" s="29">
        <v>1984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7"/>
    </row>
    <row r="28" spans="1:14">
      <c r="A28" s="29">
        <v>1985</v>
      </c>
      <c r="B28" s="79">
        <f>'[1]Kersen (totaal)'!B58/'Kersen (totaal)'!B38</f>
        <v>0.03</v>
      </c>
      <c r="C28" s="79">
        <f>'[1]Kersen (totaal)'!C58/'Kersen (totaal)'!C38</f>
        <v>0.05</v>
      </c>
      <c r="D28" s="79">
        <f>'[1]Kersen (totaal)'!D58/'Kersen (totaal)'!D38</f>
        <v>0.11</v>
      </c>
      <c r="E28" s="79">
        <f>'[1]Kersen (totaal)'!E58/'Kersen (totaal)'!E38</f>
        <v>0.02</v>
      </c>
      <c r="F28" s="79"/>
      <c r="G28" s="79">
        <f>'[1]Kersen (totaal)'!G58/'Kersen (totaal)'!G38</f>
        <v>0.89077540106951869</v>
      </c>
      <c r="H28" s="79">
        <f>'[1]Kersen (totaal)'!H58/'Kersen (totaal)'!H38</f>
        <v>0.96717391304347833</v>
      </c>
      <c r="I28" s="79">
        <f>'[1]Kersen (totaal)'!I58/'Kersen (totaal)'!I38</f>
        <v>0.11749999999999999</v>
      </c>
      <c r="J28" s="79">
        <f>'[1]Kersen (totaal)'!J58/'Kersen (totaal)'!J38</f>
        <v>1.3025</v>
      </c>
      <c r="K28" s="79">
        <f>'[1]Kersen (totaal)'!K58/'Kersen (totaal)'!K38</f>
        <v>1.4047619047619047</v>
      </c>
      <c r="L28" s="79">
        <f>'[1]Kersen (totaal)'!L58/'Kersen (totaal)'!L38</f>
        <v>0.32823529411764707</v>
      </c>
      <c r="M28" s="79">
        <f>'[1]Kersen (totaal)'!M58/'Kersen (totaal)'!M38</f>
        <v>0.62311340206185561</v>
      </c>
      <c r="N28" s="77">
        <f>'[1]Kersen (totaal)'!N58/'Kersen (totaal)'!N38</f>
        <v>0.74463114754098358</v>
      </c>
    </row>
    <row r="29" spans="1:14">
      <c r="A29" s="29">
        <v>1986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7"/>
    </row>
    <row r="30" spans="1:14">
      <c r="A30" s="29">
        <v>1987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7"/>
    </row>
    <row r="31" spans="1:14">
      <c r="A31" s="29">
        <v>1988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7"/>
    </row>
    <row r="32" spans="1:14">
      <c r="A32" s="29">
        <v>1989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7"/>
    </row>
    <row r="33" spans="1:14">
      <c r="A33" s="29">
        <v>1990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7"/>
    </row>
    <row r="34" spans="1:14">
      <c r="A34" s="29">
        <v>1991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7"/>
    </row>
    <row r="35" spans="1:14">
      <c r="A35" s="29">
        <v>1992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7"/>
    </row>
    <row r="36" spans="1:14">
      <c r="A36" s="29">
        <v>1993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7"/>
    </row>
    <row r="37" spans="1:14">
      <c r="A37" s="29">
        <v>1994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7"/>
    </row>
    <row r="38" spans="1:14">
      <c r="A38" s="29">
        <v>1995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7"/>
    </row>
    <row r="39" spans="1:14">
      <c r="A39" s="29">
        <v>1996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7"/>
    </row>
    <row r="40" spans="1:14">
      <c r="A40" s="29">
        <v>1997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7"/>
    </row>
    <row r="41" spans="1:14">
      <c r="A41" s="29">
        <v>1998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7"/>
    </row>
    <row r="42" spans="1:14">
      <c r="A42" s="29">
        <v>1999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7"/>
    </row>
    <row r="43" spans="1:14">
      <c r="A43" s="29">
        <v>2000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7"/>
    </row>
    <row r="44" spans="1:14">
      <c r="A44" s="29">
        <v>2001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7"/>
    </row>
    <row r="45" spans="1:14">
      <c r="A45" s="29">
        <v>2002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7"/>
    </row>
    <row r="46" spans="1:14">
      <c r="A46" s="29">
        <v>2003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7"/>
    </row>
    <row r="47" spans="1:14">
      <c r="A47" s="29">
        <v>2004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7"/>
    </row>
    <row r="48" spans="1:14">
      <c r="A48" s="29">
        <v>2005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7"/>
    </row>
    <row r="49" spans="1:14">
      <c r="A49" s="29">
        <v>2006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7"/>
    </row>
    <row r="50" spans="1:14">
      <c r="A50" s="29">
        <v>2007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7"/>
    </row>
    <row r="51" spans="1:14">
      <c r="A51" s="29">
        <v>2008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7"/>
    </row>
    <row r="52" spans="1:14">
      <c r="A52" s="29">
        <v>2009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7"/>
    </row>
    <row r="53" spans="1:14">
      <c r="A53" s="29">
        <v>2010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7"/>
    </row>
    <row r="54" spans="1:14">
      <c r="A54" s="29">
        <v>2011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7"/>
    </row>
    <row r="55" spans="1:14">
      <c r="A55" s="29">
        <v>2012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7"/>
    </row>
    <row r="56" spans="1:14">
      <c r="A56" s="29">
        <v>2013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7"/>
    </row>
    <row r="57" spans="1:14">
      <c r="A57" s="29">
        <v>2014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7"/>
    </row>
    <row r="58" spans="1:14">
      <c r="A58" s="29">
        <v>2015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7"/>
    </row>
    <row r="59" spans="1:14">
      <c r="A59" s="29">
        <v>2016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7"/>
    </row>
    <row r="60" spans="1:14">
      <c r="A60" s="29">
        <v>2017</v>
      </c>
      <c r="B60" s="79">
        <f>'[1]Kersen (totaal)'!B90/'Kersen (totaal)'!B70</f>
        <v>1.1725000000000001</v>
      </c>
      <c r="C60" s="79">
        <f>'[1]Kersen (totaal)'!C90/'Kersen (totaal)'!C70</f>
        <v>0.44333333333333336</v>
      </c>
      <c r="D60" s="79">
        <f>'[1]Kersen (totaal)'!D90/'Kersen (totaal)'!D70</f>
        <v>0.09</v>
      </c>
      <c r="E60" s="79">
        <f>'[1]Kersen (totaal)'!E90/'Kersen (totaal)'!E70</f>
        <v>1.2350000000000001</v>
      </c>
      <c r="F60" s="79">
        <f>'[1]Kersen (totaal)'!F90/'Kersen (totaal)'!F70</f>
        <v>2.2349999999999999</v>
      </c>
      <c r="G60" s="79">
        <f>'[1]Kersen (totaal)'!G90/'Kersen (totaal)'!G70</f>
        <v>1.758108108108108</v>
      </c>
      <c r="H60" s="79">
        <f>'[1]Kersen (totaal)'!H90/'Kersen (totaal)'!H70</f>
        <v>2.0327272727272727</v>
      </c>
      <c r="I60" s="79">
        <f>'[1]Kersen (totaal)'!I90/'Kersen (totaal)'!I70</f>
        <v>0.91846153846153844</v>
      </c>
      <c r="J60" s="79">
        <f>'[1]Kersen (totaal)'!J90/'Kersen (totaal)'!J70</f>
        <v>1.03</v>
      </c>
      <c r="K60" s="79">
        <f>'[1]Kersen (totaal)'!K90/'Kersen (totaal)'!K70</f>
        <v>1.6796551724137931</v>
      </c>
      <c r="L60" s="79">
        <f>'[1]Kersen (totaal)'!L90/'Kersen (totaal)'!L70</f>
        <v>1.2523913043478261</v>
      </c>
      <c r="M60" s="79">
        <f>'[1]Kersen (totaal)'!M90/'Kersen (totaal)'!M70</f>
        <v>4.3302631578947368</v>
      </c>
      <c r="N60" s="77">
        <f>'[1]Kersen (totaal)'!N90/'Kersen (totaal)'!N70</f>
        <v>2.1483641160949869</v>
      </c>
    </row>
    <row r="61" spans="1:14">
      <c r="A61" s="29">
        <v>2018</v>
      </c>
      <c r="B61" s="79">
        <f>'[1]Kersen (totaal)'!B91/'Kersen (totaal)'!B71</f>
        <v>1.1725000000000001</v>
      </c>
      <c r="C61" s="79">
        <f>'[1]Kersen (totaal)'!C91/'Kersen (totaal)'!C71</f>
        <v>0.31</v>
      </c>
      <c r="D61" s="79">
        <f>'[1]Kersen (totaal)'!D91/'Kersen (totaal)'!D71</f>
        <v>8.5000000000000006E-2</v>
      </c>
      <c r="E61" s="79">
        <f>'[1]Kersen (totaal)'!E91/'Kersen (totaal)'!E71</f>
        <v>1.07</v>
      </c>
      <c r="F61" s="79">
        <f>'[1]Kersen (totaal)'!F91/'Kersen (totaal)'!F71</f>
        <v>2.2316666666666669</v>
      </c>
      <c r="G61" s="79">
        <f>'[1]Kersen (totaal)'!G91/'Kersen (totaal)'!G71</f>
        <v>1.8277027027027026</v>
      </c>
      <c r="H61" s="79">
        <f>'[1]Kersen (totaal)'!H91/'Kersen (totaal)'!H71</f>
        <v>1.9512121212121212</v>
      </c>
      <c r="I61" s="79">
        <f>'[1]Kersen (totaal)'!I91/'Kersen (totaal)'!I71</f>
        <v>0.91928571428571426</v>
      </c>
      <c r="J61" s="79">
        <f>'[1]Kersen (totaal)'!J91/'Kersen (totaal)'!J71</f>
        <v>1.0082352941176471</v>
      </c>
      <c r="K61" s="79">
        <f>'[1]Kersen (totaal)'!K91/'Kersen (totaal)'!K71</f>
        <v>1.5860714285714288</v>
      </c>
      <c r="L61" s="79">
        <f>'[1]Kersen (totaal)'!L91/'Kersen (totaal)'!L71</f>
        <v>1.3008888888888888</v>
      </c>
      <c r="M61" s="79">
        <f>'[1]Kersen (totaal)'!M91/'Kersen (totaal)'!M71</f>
        <v>4.0287999999999995</v>
      </c>
      <c r="N61" s="77">
        <f>'[1]Kersen (totaal)'!N91/'Kersen (totaal)'!N71</f>
        <v>2.1037765957446806</v>
      </c>
    </row>
    <row r="62" spans="1:14">
      <c r="A62" s="29">
        <v>2019</v>
      </c>
      <c r="B62" s="79">
        <f>'[1]Kersen (totaal)'!B92/'Kersen (totaal)'!B72</f>
        <v>1.175</v>
      </c>
      <c r="C62" s="79">
        <f>'[1]Kersen (totaal)'!C92/'Kersen (totaal)'!C72</f>
        <v>0.36499999999999999</v>
      </c>
      <c r="D62" s="79">
        <f>'[1]Kersen (totaal)'!D92/'Kersen (totaal)'!D72</f>
        <v>8.5000000000000006E-2</v>
      </c>
      <c r="E62" s="79">
        <f>'[1]Kersen (totaal)'!E92/'Kersen (totaal)'!E72</f>
        <v>0.88666666666666671</v>
      </c>
      <c r="F62" s="79">
        <f>'[1]Kersen (totaal)'!F92/'Kersen (totaal)'!F72</f>
        <v>2.2316666666666669</v>
      </c>
      <c r="G62" s="79">
        <f>'[1]Kersen (totaal)'!G92/'Kersen (totaal)'!G72</f>
        <v>1.8069064748201438</v>
      </c>
      <c r="H62" s="79">
        <f>'[1]Kersen (totaal)'!H92/'Kersen (totaal)'!H72</f>
        <v>1.786388888888889</v>
      </c>
      <c r="I62" s="79">
        <f>'[1]Kersen (totaal)'!I92/'Kersen (totaal)'!I72</f>
        <v>0.80062500000000003</v>
      </c>
      <c r="J62" s="79">
        <f>'[1]Kersen (totaal)'!J92/'Kersen (totaal)'!J72</f>
        <v>1.1252941176470588</v>
      </c>
      <c r="K62" s="79">
        <f>'[1]Kersen (totaal)'!K92/'Kersen (totaal)'!K72</f>
        <v>1.5069999999999999</v>
      </c>
      <c r="L62" s="79">
        <f>'[1]Kersen (totaal)'!L92/'Kersen (totaal)'!L72</f>
        <v>1.3739999999999999</v>
      </c>
      <c r="M62" s="79">
        <f>'[1]Kersen (totaal)'!M92/'Kersen (totaal)'!M72</f>
        <v>4.2184722222222222</v>
      </c>
      <c r="N62" s="77">
        <f>'[1]Kersen (totaal)'!N92/'Kersen (totaal)'!N72</f>
        <v>2.0870588235294116</v>
      </c>
    </row>
    <row r="63" spans="1:14">
      <c r="A63" s="29">
        <v>2020</v>
      </c>
      <c r="B63" s="79">
        <f>'[1]Kersen (totaal)'!B93/'Kersen (totaal)'!B73</f>
        <v>1.175</v>
      </c>
      <c r="C63" s="79">
        <f>'[1]Kersen (totaal)'!C93/'Kersen (totaal)'!C73</f>
        <v>0.5575</v>
      </c>
      <c r="D63" s="79">
        <f>'[1]Kersen (totaal)'!D93/'Kersen (totaal)'!D73</f>
        <v>8.5000000000000006E-2</v>
      </c>
      <c r="E63" s="79">
        <f>'[1]Kersen (totaal)'!E93/'Kersen (totaal)'!E73</f>
        <v>0.84666666666666668</v>
      </c>
      <c r="F63" s="79">
        <f>'[1]Kersen (totaal)'!F93/'Kersen (totaal)'!F73</f>
        <v>2.48</v>
      </c>
      <c r="G63" s="79">
        <f>'[1]Kersen (totaal)'!G93/'Kersen (totaal)'!G73</f>
        <v>1.8072916666666667</v>
      </c>
      <c r="H63" s="79">
        <f>'[1]Kersen (totaal)'!H93/'Kersen (totaal)'!H73</f>
        <v>1.7576315789473687</v>
      </c>
      <c r="I63" s="79">
        <f>'[1]Kersen (totaal)'!I93/'Kersen (totaal)'!I73</f>
        <v>0.87</v>
      </c>
      <c r="J63" s="79">
        <f>'[1]Kersen (totaal)'!J93/'Kersen (totaal)'!J73</f>
        <v>1.190625</v>
      </c>
      <c r="K63" s="79">
        <f>'[1]Kersen (totaal)'!K93/'Kersen (totaal)'!K73</f>
        <v>1.4003125000000001</v>
      </c>
      <c r="L63" s="79">
        <f>'[1]Kersen (totaal)'!L93/'Kersen (totaal)'!L73</f>
        <v>1.3329545454545455</v>
      </c>
      <c r="M63" s="79">
        <f>'[1]Kersen (totaal)'!M93/'Kersen (totaal)'!M73</f>
        <v>4.3621739130434785</v>
      </c>
      <c r="N63" s="77">
        <f>'[1]Kersen (totaal)'!N93/'Kersen (totaal)'!N73</f>
        <v>2.0937234042553192</v>
      </c>
    </row>
    <row r="64" spans="1:14">
      <c r="A64" s="29">
        <v>2021</v>
      </c>
      <c r="B64" s="79">
        <f>'[1]Kersen (totaal)'!B94/'Kersen (totaal)'!B74</f>
        <v>1.22</v>
      </c>
      <c r="C64" s="79">
        <f>'[1]Kersen (totaal)'!C94/'Kersen (totaal)'!C74</f>
        <v>0.5575</v>
      </c>
      <c r="D64" s="79">
        <f>'[1]Kersen (totaal)'!D94/'Kersen (totaal)'!D74</f>
        <v>8.5000000000000006E-2</v>
      </c>
      <c r="E64" s="79">
        <f>'[1]Kersen (totaal)'!E94/'Kersen (totaal)'!E74</f>
        <v>0.84666666666666668</v>
      </c>
      <c r="F64" s="79">
        <f>'[1]Kersen (totaal)'!F94/'Kersen (totaal)'!F74</f>
        <v>2.9416666666666664</v>
      </c>
      <c r="G64" s="79">
        <f>'[1]Kersen (totaal)'!G94/'Kersen (totaal)'!G74</f>
        <v>1.850921985815603</v>
      </c>
      <c r="H64" s="79">
        <f>'[1]Kersen (totaal)'!H94/'Kersen (totaal)'!H74</f>
        <v>1.8499999999999999</v>
      </c>
      <c r="I64" s="79">
        <f>'[1]Kersen (totaal)'!I94/'Kersen (totaal)'!I74</f>
        <v>0.85357142857142854</v>
      </c>
      <c r="J64" s="79">
        <f>'[1]Kersen (totaal)'!J94/'Kersen (totaal)'!J74</f>
        <v>1.2966666666666666</v>
      </c>
      <c r="K64" s="79">
        <f>'[1]Kersen (totaal)'!K94/'Kersen (totaal)'!K74</f>
        <v>1.4513333333333334</v>
      </c>
      <c r="L64" s="79">
        <f>'[1]Kersen (totaal)'!L94/'Kersen (totaal)'!L74</f>
        <v>1.2474999999999998</v>
      </c>
      <c r="M64" s="79">
        <f>'[1]Kersen (totaal)'!M94/'Kersen (totaal)'!M74</f>
        <v>3.9881690140845065</v>
      </c>
      <c r="N64" s="77">
        <f>'[1]Kersen (totaal)'!N94/'Kersen (totaal)'!N74</f>
        <v>2.0669251336898395</v>
      </c>
    </row>
    <row r="65" spans="1:14">
      <c r="A65" s="29">
        <v>2022</v>
      </c>
      <c r="B65" s="79">
        <f>'[1]Kersen (totaal)'!B95/'Kersen (totaal)'!B75</f>
        <v>1.2250000000000001</v>
      </c>
      <c r="C65" s="79">
        <f>'[1]Kersen (totaal)'!C95/'Kersen (totaal)'!C75</f>
        <v>0.55249999999999999</v>
      </c>
      <c r="D65" s="79">
        <f>'[1]Kersen (totaal)'!D95/'Kersen (totaal)'!D75</f>
        <v>8.5000000000000006E-2</v>
      </c>
      <c r="E65" s="79">
        <f>'[1]Kersen (totaal)'!E95/'Kersen (totaal)'!E75</f>
        <v>0.84666666666666668</v>
      </c>
      <c r="F65" s="79">
        <f>'[1]Kersen (totaal)'!F95/'Kersen (totaal)'!F75</f>
        <v>2.8933333333333331</v>
      </c>
      <c r="G65" s="79">
        <f>'[1]Kersen (totaal)'!G95/'Kersen (totaal)'!G75</f>
        <v>1.9379545454545455</v>
      </c>
      <c r="H65" s="79">
        <f>'[1]Kersen (totaal)'!H95/'Kersen (totaal)'!H75</f>
        <v>1.9048571428571428</v>
      </c>
      <c r="I65" s="79">
        <f>'[1]Kersen (totaal)'!I95/'Kersen (totaal)'!I75</f>
        <v>0.995</v>
      </c>
      <c r="J65" s="79">
        <f>'[1]Kersen (totaal)'!J95/'Kersen (totaal)'!J75</f>
        <v>1.4773333333333334</v>
      </c>
      <c r="K65" s="79">
        <f>'[1]Kersen (totaal)'!K95/'Kersen (totaal)'!K75</f>
        <v>1.4879310344827585</v>
      </c>
      <c r="L65" s="79">
        <f>'[1]Kersen (totaal)'!L95/'Kersen (totaal)'!L75</f>
        <v>1.3033333333333335</v>
      </c>
      <c r="M65" s="79">
        <f>'[1]Kersen (totaal)'!M95/'Kersen (totaal)'!M75</f>
        <v>4.1099999999999994</v>
      </c>
      <c r="N65" s="77">
        <f>'[1]Kersen (totaal)'!N95/'Kersen (totaal)'!N75</f>
        <v>2.1249579831932772</v>
      </c>
    </row>
    <row r="66" spans="1:14">
      <c r="A66" s="29">
        <v>2023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1"/>
    </row>
    <row r="67" spans="1:14">
      <c r="A67" s="31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3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E4D93-D7C4-4D74-AAD6-2C85054DA080}">
  <dimension ref="A1:N67"/>
  <sheetViews>
    <sheetView zoomScale="85" zoomScaleNormal="85" workbookViewId="0"/>
  </sheetViews>
  <sheetFormatPr defaultRowHeight="12.75"/>
  <cols>
    <col min="1" max="1" width="10.7109375" customWidth="1"/>
    <col min="2" max="14" width="12.7109375" customWidth="1"/>
    <col min="15" max="67" width="10.7109375" customWidth="1"/>
  </cols>
  <sheetData>
    <row r="1" spans="1:14" ht="39.950000000000003" customHeight="1">
      <c r="A1" s="51" t="s">
        <v>28</v>
      </c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</row>
    <row r="2" spans="1:14" ht="24.95" customHeight="1">
      <c r="A2" s="55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8</v>
      </c>
      <c r="I2" s="56" t="s">
        <v>9</v>
      </c>
      <c r="J2" s="56" t="s">
        <v>10</v>
      </c>
      <c r="K2" s="56" t="s">
        <v>11</v>
      </c>
      <c r="L2" s="56" t="s">
        <v>12</v>
      </c>
      <c r="M2" s="56" t="s">
        <v>13</v>
      </c>
      <c r="N2" s="56" t="s">
        <v>14</v>
      </c>
    </row>
    <row r="3" spans="1:14">
      <c r="A3" s="57">
        <v>1960</v>
      </c>
      <c r="B3" s="78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6"/>
    </row>
    <row r="4" spans="1:14">
      <c r="A4" s="29">
        <v>1961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7"/>
    </row>
    <row r="5" spans="1:14">
      <c r="A5" s="29">
        <v>1962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7"/>
    </row>
    <row r="6" spans="1:14">
      <c r="A6" s="29">
        <v>1963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7"/>
    </row>
    <row r="7" spans="1:14">
      <c r="A7" s="29">
        <v>1964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7"/>
    </row>
    <row r="8" spans="1:14">
      <c r="A8" s="29">
        <v>1965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7"/>
    </row>
    <row r="9" spans="1:14">
      <c r="A9" s="29">
        <v>1966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7"/>
    </row>
    <row r="10" spans="1:14">
      <c r="A10" s="26">
        <v>1967</v>
      </c>
      <c r="B10" s="79">
        <f>[1]Pruimen!B40/Pruimen!B10</f>
        <v>0.15629999999999999</v>
      </c>
      <c r="C10" s="79">
        <f>[1]Pruimen!C40/Pruimen!C10</f>
        <v>0.1573846153846154</v>
      </c>
      <c r="D10" s="79">
        <f>[1]Pruimen!D40/Pruimen!D10</f>
        <v>0.2175</v>
      </c>
      <c r="E10" s="79">
        <f>[1]Pruimen!E40/Pruimen!E10</f>
        <v>0.15765957446808512</v>
      </c>
      <c r="F10" s="79">
        <f>[1]Pruimen!F40/Pruimen!F10</f>
        <v>0.21666666666666667</v>
      </c>
      <c r="G10" s="79">
        <f>[1]Pruimen!G40/Pruimen!G10</f>
        <v>0.268018018018018</v>
      </c>
      <c r="H10" s="79">
        <f>[1]Pruimen!H40/Pruimen!H10</f>
        <v>0.2964</v>
      </c>
      <c r="I10" s="79">
        <f>[1]Pruimen!I40/Pruimen!I10</f>
        <v>0.22785522788203752</v>
      </c>
      <c r="J10" s="79">
        <f>[1]Pruimen!J40/Pruimen!J10</f>
        <v>0.15568034557235422</v>
      </c>
      <c r="K10" s="79">
        <f>[1]Pruimen!K40/Pruimen!K10</f>
        <v>0.31255714285714287</v>
      </c>
      <c r="L10" s="79">
        <f>[1]Pruimen!L40/Pruimen!L10</f>
        <v>0.16125</v>
      </c>
      <c r="M10" s="79">
        <f>[1]Pruimen!M40/Pruimen!M10</f>
        <v>0.25254237288135595</v>
      </c>
      <c r="N10" s="77">
        <f>[1]Pruimen!N40/Pruimen!N10</f>
        <v>0.2531948443713149</v>
      </c>
    </row>
    <row r="11" spans="1:14">
      <c r="A11" s="26">
        <v>1968</v>
      </c>
      <c r="B11" s="79">
        <f>[1]Pruimen!B41/Pruimen!B11</f>
        <v>0.19831325301204819</v>
      </c>
      <c r="C11" s="79">
        <f>[1]Pruimen!C41/Pruimen!C11</f>
        <v>0.16685185185185183</v>
      </c>
      <c r="D11" s="79">
        <f>[1]Pruimen!D41/Pruimen!D11</f>
        <v>0.22</v>
      </c>
      <c r="E11" s="79">
        <f>[1]Pruimen!E41/Pruimen!E11</f>
        <v>0.1567391304347826</v>
      </c>
      <c r="F11" s="79">
        <f>[1]Pruimen!F41/Pruimen!F11</f>
        <v>0.3833333333333333</v>
      </c>
      <c r="G11" s="79">
        <f>[1]Pruimen!G41/Pruimen!G11</f>
        <v>0.27292808219178083</v>
      </c>
      <c r="H11" s="79">
        <f>[1]Pruimen!H41/Pruimen!H11</f>
        <v>0.34303643724696359</v>
      </c>
      <c r="I11" s="79">
        <f>[1]Pruimen!I41/Pruimen!I11</f>
        <v>0.2367481662591687</v>
      </c>
      <c r="J11" s="79">
        <f>[1]Pruimen!J41/Pruimen!J11</f>
        <v>0.17427135678391958</v>
      </c>
      <c r="K11" s="79">
        <f>[1]Pruimen!K41/Pruimen!K11</f>
        <v>0.3120516717325228</v>
      </c>
      <c r="L11" s="79">
        <f>[1]Pruimen!L41/Pruimen!L11</f>
        <v>0.17765306122448979</v>
      </c>
      <c r="M11" s="79">
        <f>[1]Pruimen!M41/Pruimen!M11</f>
        <v>0.2827341772151899</v>
      </c>
      <c r="N11" s="77">
        <f>[1]Pruimen!N41/Pruimen!N11</f>
        <v>0.26544040652910378</v>
      </c>
    </row>
    <row r="12" spans="1:14">
      <c r="A12" s="26">
        <v>1969</v>
      </c>
      <c r="B12" s="79">
        <f>[1]Pruimen!B42/Pruimen!B12</f>
        <v>0.20933333333333332</v>
      </c>
      <c r="C12" s="79">
        <f>[1]Pruimen!C42/Pruimen!C12</f>
        <v>0.17166666666666666</v>
      </c>
      <c r="D12" s="79">
        <f>[1]Pruimen!D42/Pruimen!D12</f>
        <v>0.35166666666666663</v>
      </c>
      <c r="E12" s="79">
        <f>[1]Pruimen!E42/Pruimen!E12</f>
        <v>0.18142857142857141</v>
      </c>
      <c r="F12" s="79">
        <f>[1]Pruimen!F42/Pruimen!F12</f>
        <v>0.22500000000000001</v>
      </c>
      <c r="G12" s="79">
        <f>[1]Pruimen!G42/Pruimen!G12</f>
        <v>0.28186868686868688</v>
      </c>
      <c r="H12" s="79">
        <f>[1]Pruimen!H42/Pruimen!H12</f>
        <v>0.34669767441860466</v>
      </c>
      <c r="I12" s="79">
        <f>[1]Pruimen!I42/Pruimen!I12</f>
        <v>0.23780748663101603</v>
      </c>
      <c r="J12" s="79">
        <f>[1]Pruimen!J42/Pruimen!J12</f>
        <v>0.18313351498637601</v>
      </c>
      <c r="K12" s="79">
        <f>[1]Pruimen!K42/Pruimen!K12</f>
        <v>0.30036605657237936</v>
      </c>
      <c r="L12" s="79">
        <f>[1]Pruimen!L42/Pruimen!L12</f>
        <v>0.19212355212355212</v>
      </c>
      <c r="M12" s="79">
        <f>[1]Pruimen!M42/Pruimen!M12</f>
        <v>0.28623249299719888</v>
      </c>
      <c r="N12" s="77">
        <f>[1]Pruimen!N42/Pruimen!N12</f>
        <v>0.27120871637725569</v>
      </c>
    </row>
    <row r="13" spans="1:14">
      <c r="A13" s="26">
        <v>1970</v>
      </c>
      <c r="B13" s="79">
        <f>[1]Pruimen!B43/Pruimen!B13</f>
        <v>0.20318840579710146</v>
      </c>
      <c r="C13" s="79">
        <f>[1]Pruimen!C43/Pruimen!C13</f>
        <v>0.2558139534883721</v>
      </c>
      <c r="D13" s="79">
        <f>[1]Pruimen!D43/Pruimen!D13</f>
        <v>0.29499999999999998</v>
      </c>
      <c r="E13" s="79">
        <f>[1]Pruimen!E43/Pruimen!E13</f>
        <v>0.1920689655172414</v>
      </c>
      <c r="F13" s="79">
        <f>[1]Pruimen!F43/Pruimen!F13</f>
        <v>0.29199999999999998</v>
      </c>
      <c r="G13" s="79">
        <f>[1]Pruimen!G43/Pruimen!G13</f>
        <v>0.29040055248618785</v>
      </c>
      <c r="H13" s="79">
        <f>[1]Pruimen!H43/Pruimen!H13</f>
        <v>0.3534806629834254</v>
      </c>
      <c r="I13" s="79">
        <f>[1]Pruimen!I43/Pruimen!I13</f>
        <v>0.26118309859154931</v>
      </c>
      <c r="J13" s="79">
        <f>[1]Pruimen!J43/Pruimen!J13</f>
        <v>0.19753246753246753</v>
      </c>
      <c r="K13" s="79">
        <f>[1]Pruimen!K43/Pruimen!K13</f>
        <v>0.29625468164794005</v>
      </c>
      <c r="L13" s="79">
        <f>[1]Pruimen!L43/Pruimen!L13</f>
        <v>0.23441624365482233</v>
      </c>
      <c r="M13" s="79">
        <f>[1]Pruimen!M43/Pruimen!M13</f>
        <v>0.29272727272727272</v>
      </c>
      <c r="N13" s="77">
        <f>[1]Pruimen!N43/Pruimen!N13</f>
        <v>0.28185384615384618</v>
      </c>
    </row>
    <row r="14" spans="1:14">
      <c r="A14" s="26">
        <v>1971</v>
      </c>
      <c r="B14" s="79">
        <f>[1]Pruimen!B44/Pruimen!B14</f>
        <v>0.26065217391304346</v>
      </c>
      <c r="C14" s="79">
        <f>[1]Pruimen!C44/Pruimen!C14</f>
        <v>0.19897435897435897</v>
      </c>
      <c r="D14" s="79">
        <f>[1]Pruimen!D44/Pruimen!D14</f>
        <v>0.13</v>
      </c>
      <c r="E14" s="79">
        <f>[1]Pruimen!E44/Pruimen!E14</f>
        <v>0.20600000000000002</v>
      </c>
      <c r="F14" s="79">
        <f>[1]Pruimen!F44/Pruimen!F14</f>
        <v>0.29076923076923078</v>
      </c>
      <c r="G14" s="79">
        <f>[1]Pruimen!G44/Pruimen!G14</f>
        <v>0.33591638308215849</v>
      </c>
      <c r="H14" s="79">
        <f>[1]Pruimen!H44/Pruimen!H14</f>
        <v>0.36335483870967744</v>
      </c>
      <c r="I14" s="79">
        <f>[1]Pruimen!I44/Pruimen!I14</f>
        <v>0.29331010452961676</v>
      </c>
      <c r="J14" s="79">
        <f>[1]Pruimen!J44/Pruimen!J14</f>
        <v>0.26093749999999999</v>
      </c>
      <c r="K14" s="79">
        <f>[1]Pruimen!K44/Pruimen!K14</f>
        <v>0.3130973451327434</v>
      </c>
      <c r="L14" s="79">
        <f>[1]Pruimen!L44/Pruimen!L14</f>
        <v>0.25563218390804598</v>
      </c>
      <c r="M14" s="79">
        <f>[1]Pruimen!M44/Pruimen!M14</f>
        <v>0.31011070110701111</v>
      </c>
      <c r="N14" s="77">
        <f>[1]Pruimen!N44/Pruimen!N14</f>
        <v>0.31696962151394426</v>
      </c>
    </row>
    <row r="15" spans="1:14">
      <c r="A15" s="26">
        <v>1972</v>
      </c>
      <c r="B15" s="79">
        <f>[1]Pruimen!B45/Pruimen!B15</f>
        <v>0.24522727272727271</v>
      </c>
      <c r="C15" s="79">
        <f>[1]Pruimen!C45/Pruimen!C15</f>
        <v>0.22388888888888892</v>
      </c>
      <c r="D15" s="79">
        <f>[1]Pruimen!D45/Pruimen!D15</f>
        <v>6.5000000000000002E-2</v>
      </c>
      <c r="E15" s="79">
        <f>[1]Pruimen!E45/Pruimen!E15</f>
        <v>0.19043478260869565</v>
      </c>
      <c r="F15" s="79">
        <f>[1]Pruimen!F45/Pruimen!F15</f>
        <v>0.26124999999999998</v>
      </c>
      <c r="G15" s="79">
        <f>[1]Pruimen!G45/Pruimen!G15</f>
        <v>0.33571206628689798</v>
      </c>
      <c r="H15" s="79">
        <f>[1]Pruimen!H45/Pruimen!H15</f>
        <v>0.37664335664335663</v>
      </c>
      <c r="I15" s="79">
        <f>[1]Pruimen!I45/Pruimen!I15</f>
        <v>0.33059440559440556</v>
      </c>
      <c r="J15" s="79">
        <f>[1]Pruimen!J45/Pruimen!J15</f>
        <v>0.26610576923076923</v>
      </c>
      <c r="K15" s="79">
        <f>[1]Pruimen!K45/Pruimen!K15</f>
        <v>0.31542857142857139</v>
      </c>
      <c r="L15" s="79">
        <f>[1]Pruimen!L45/Pruimen!L15</f>
        <v>0.25968749999999996</v>
      </c>
      <c r="M15" s="79">
        <f>[1]Pruimen!M45/Pruimen!M15</f>
        <v>0.34382284382284384</v>
      </c>
      <c r="N15" s="77">
        <f>[1]Pruimen!N45/Pruimen!N15</f>
        <v>0.32479448350459705</v>
      </c>
    </row>
    <row r="16" spans="1:14">
      <c r="A16" s="26">
        <v>1973</v>
      </c>
      <c r="B16" s="79">
        <f>[1]Pruimen!B46/Pruimen!B16</f>
        <v>0.29900000000000004</v>
      </c>
      <c r="C16" s="79">
        <f>[1]Pruimen!C46/Pruimen!C16</f>
        <v>0.25437500000000002</v>
      </c>
      <c r="D16" s="79">
        <f>[1]Pruimen!D46/Pruimen!D16</f>
        <v>0.03</v>
      </c>
      <c r="E16" s="79">
        <f>[1]Pruimen!E46/Pruimen!E16</f>
        <v>0.21099999999999999</v>
      </c>
      <c r="F16" s="79">
        <f>[1]Pruimen!F46/Pruimen!F16</f>
        <v>0.25470588235294117</v>
      </c>
      <c r="G16" s="79">
        <f>[1]Pruimen!G46/Pruimen!G16</f>
        <v>0.34772071552221584</v>
      </c>
      <c r="H16" s="79">
        <f>[1]Pruimen!H46/Pruimen!H16</f>
        <v>0.37943262411347517</v>
      </c>
      <c r="I16" s="79">
        <f>[1]Pruimen!I46/Pruimen!I16</f>
        <v>0.36210909090909088</v>
      </c>
      <c r="J16" s="79">
        <f>[1]Pruimen!J46/Pruimen!J16</f>
        <v>0.26465</v>
      </c>
      <c r="K16" s="79">
        <f>[1]Pruimen!K46/Pruimen!K16</f>
        <v>0.31461340206185567</v>
      </c>
      <c r="L16" s="79">
        <f>[1]Pruimen!L46/Pruimen!L16</f>
        <v>0.26074324324324327</v>
      </c>
      <c r="M16" s="79">
        <f>[1]Pruimen!M46/Pruimen!M16</f>
        <v>0.32808673469387761</v>
      </c>
      <c r="N16" s="77">
        <f>[1]Pruimen!N46/Pruimen!N16</f>
        <v>0.33271246668640803</v>
      </c>
    </row>
    <row r="17" spans="1:14">
      <c r="A17" s="26">
        <v>1974</v>
      </c>
      <c r="B17" s="79">
        <f>[1]Pruimen!B47/Pruimen!B17</f>
        <v>0.32666666666666672</v>
      </c>
      <c r="C17" s="79">
        <f>[1]Pruimen!C47/Pruimen!C17</f>
        <v>0.30275862068965514</v>
      </c>
      <c r="D17" s="79">
        <f>[1]Pruimen!D47/Pruimen!D17</f>
        <v>0.03</v>
      </c>
      <c r="E17" s="79">
        <f>[1]Pruimen!E47/Pruimen!E17</f>
        <v>0.21949999999999997</v>
      </c>
      <c r="F17" s="79">
        <f>[1]Pruimen!F47/Pruimen!F17</f>
        <v>0.28545454545454546</v>
      </c>
      <c r="G17" s="79">
        <f>[1]Pruimen!G47/Pruimen!G17</f>
        <v>0.35412291169451071</v>
      </c>
      <c r="H17" s="79">
        <f>[1]Pruimen!H47/Pruimen!H17</f>
        <v>0.41513513513513511</v>
      </c>
      <c r="I17" s="79">
        <f>[1]Pruimen!I47/Pruimen!I17</f>
        <v>0.32430604982206401</v>
      </c>
      <c r="J17" s="79">
        <f>[1]Pruimen!J47/Pruimen!J17</f>
        <v>0.27353260869565216</v>
      </c>
      <c r="K17" s="79">
        <f>[1]Pruimen!K47/Pruimen!K17</f>
        <v>0.30473684210526319</v>
      </c>
      <c r="L17" s="79">
        <f>[1]Pruimen!L47/Pruimen!L17</f>
        <v>0.2866423357664234</v>
      </c>
      <c r="M17" s="79">
        <f>[1]Pruimen!M47/Pruimen!M17</f>
        <v>0.35306629834254144</v>
      </c>
      <c r="N17" s="77">
        <f>[1]Pruimen!N47/Pruimen!N17</f>
        <v>0.33921254998462008</v>
      </c>
    </row>
    <row r="18" spans="1:14">
      <c r="A18" s="26">
        <v>1975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7"/>
    </row>
    <row r="19" spans="1:14">
      <c r="A19" s="26">
        <v>1976</v>
      </c>
      <c r="B19" s="79">
        <f>[1]Pruimen!B49/Pruimen!B19</f>
        <v>0.3116666666666667</v>
      </c>
      <c r="C19" s="79">
        <f>[1]Pruimen!C49/Pruimen!C19</f>
        <v>0.32722222222222219</v>
      </c>
      <c r="D19" s="79">
        <f>[1]Pruimen!D49/Pruimen!D19</f>
        <v>3.6666666666666667E-2</v>
      </c>
      <c r="E19" s="79">
        <f>[1]Pruimen!E49/Pruimen!E19</f>
        <v>0.26500000000000001</v>
      </c>
      <c r="F19" s="79">
        <f>[1]Pruimen!F49/Pruimen!F19</f>
        <v>0.18136363636363637</v>
      </c>
      <c r="G19" s="79">
        <f>[1]Pruimen!G49/Pruimen!G19</f>
        <v>0.37322033898305085</v>
      </c>
      <c r="H19" s="79">
        <f>[1]Pruimen!H49/Pruimen!H19</f>
        <v>0.4039655172413793</v>
      </c>
      <c r="I19" s="79">
        <f>[1]Pruimen!I49/Pruimen!I19</f>
        <v>0.33946938775510205</v>
      </c>
      <c r="J19" s="79">
        <f>[1]Pruimen!J49/Pruimen!J19</f>
        <v>0.2862121212121212</v>
      </c>
      <c r="K19" s="79">
        <f>[1]Pruimen!K49/Pruimen!K19</f>
        <v>0.33639534883720934</v>
      </c>
      <c r="L19" s="79">
        <f>[1]Pruimen!L49/Pruimen!L19</f>
        <v>0.29129629629629633</v>
      </c>
      <c r="M19" s="79">
        <f>[1]Pruimen!M49/Pruimen!M19</f>
        <v>0.43930875576036865</v>
      </c>
      <c r="N19" s="77">
        <f>[1]Pruimen!N49/Pruimen!N19</f>
        <v>0.36162853819309809</v>
      </c>
    </row>
    <row r="20" spans="1:14">
      <c r="A20" s="26">
        <v>1977</v>
      </c>
      <c r="B20" s="79">
        <f>[1]Pruimen!B50/Pruimen!B20</f>
        <v>0.36166666666666664</v>
      </c>
      <c r="C20" s="79">
        <f>[1]Pruimen!C50/Pruimen!C20</f>
        <v>0.35043478260869565</v>
      </c>
      <c r="D20" s="79">
        <f>[1]Pruimen!D50/Pruimen!D20</f>
        <v>3.7499999999999999E-2</v>
      </c>
      <c r="E20" s="79">
        <f>[1]Pruimen!E50/Pruimen!E20</f>
        <v>0.33933333333333332</v>
      </c>
      <c r="F20" s="79">
        <f>[1]Pruimen!F50/Pruimen!F20</f>
        <v>0.17791666666666664</v>
      </c>
      <c r="G20" s="79">
        <f>[1]Pruimen!G50/Pruimen!G20</f>
        <v>0.37549107142857147</v>
      </c>
      <c r="H20" s="79">
        <f>[1]Pruimen!H50/Pruimen!H20</f>
        <v>0.42863999999999997</v>
      </c>
      <c r="I20" s="79">
        <f>[1]Pruimen!I50/Pruimen!I20</f>
        <v>0.33493975903614459</v>
      </c>
      <c r="J20" s="79">
        <f>[1]Pruimen!J50/Pruimen!J20</f>
        <v>0.31340579710144928</v>
      </c>
      <c r="K20" s="79">
        <f>[1]Pruimen!K50/Pruimen!K20</f>
        <v>0.32081300813008129</v>
      </c>
      <c r="L20" s="79">
        <f>[1]Pruimen!L50/Pruimen!L20</f>
        <v>0.30485981308411214</v>
      </c>
      <c r="M20" s="79">
        <f>[1]Pruimen!M50/Pruimen!M20</f>
        <v>0.42067708333333331</v>
      </c>
      <c r="N20" s="77">
        <f>[1]Pruimen!N50/Pruimen!N20</f>
        <v>0.36268566840626254</v>
      </c>
    </row>
    <row r="21" spans="1:14">
      <c r="A21" s="26">
        <v>1978</v>
      </c>
      <c r="B21" s="79">
        <f>[1]Pruimen!B51/Pruimen!B21</f>
        <v>0.35099999999999998</v>
      </c>
      <c r="C21" s="79">
        <f>[1]Pruimen!C51/Pruimen!C21</f>
        <v>0.36421052631578948</v>
      </c>
      <c r="D21" s="79">
        <f>[1]Pruimen!D51/Pruimen!D21</f>
        <v>2.5000000000000001E-2</v>
      </c>
      <c r="E21" s="79">
        <f>[1]Pruimen!E51/Pruimen!E21</f>
        <v>0.33533333333333337</v>
      </c>
      <c r="F21" s="79">
        <f>[1]Pruimen!F51/Pruimen!F21</f>
        <v>0.18559999999999999</v>
      </c>
      <c r="G21" s="79">
        <f>[1]Pruimen!G51/Pruimen!G21</f>
        <v>0.38072353389185071</v>
      </c>
      <c r="H21" s="79">
        <f>[1]Pruimen!H51/Pruimen!H21</f>
        <v>0.44887931034482759</v>
      </c>
      <c r="I21" s="79">
        <f>[1]Pruimen!I51/Pruimen!I21</f>
        <v>0.35192139737991268</v>
      </c>
      <c r="J21" s="79">
        <f>[1]Pruimen!J51/Pruimen!J21</f>
        <v>0.27656488549618319</v>
      </c>
      <c r="K21" s="79">
        <f>[1]Pruimen!K51/Pruimen!K21</f>
        <v>0.32320346320346321</v>
      </c>
      <c r="L21" s="79">
        <f>[1]Pruimen!L51/Pruimen!L21</f>
        <v>0.3014</v>
      </c>
      <c r="M21" s="79">
        <f>[1]Pruimen!M51/Pruimen!M21</f>
        <v>0.40416243654822337</v>
      </c>
      <c r="N21" s="77">
        <f>[1]Pruimen!N51/Pruimen!N21</f>
        <v>0.3656630525437865</v>
      </c>
    </row>
    <row r="22" spans="1:14">
      <c r="A22" s="26">
        <v>1979</v>
      </c>
      <c r="B22" s="79">
        <f>[1]Pruimen!B52/Pruimen!B22</f>
        <v>0.34599999999999997</v>
      </c>
      <c r="C22" s="79">
        <f>[1]Pruimen!C52/Pruimen!C22</f>
        <v>0.35849999999999999</v>
      </c>
      <c r="D22" s="79">
        <f>[1]Pruimen!D52/Pruimen!D22</f>
        <v>4.9999999999999996E-2</v>
      </c>
      <c r="E22" s="79">
        <f>[1]Pruimen!E52/Pruimen!E22</f>
        <v>0.28583333333333333</v>
      </c>
      <c r="F22" s="79">
        <f>[1]Pruimen!F52/Pruimen!F22</f>
        <v>0.22599999999999998</v>
      </c>
      <c r="G22" s="79">
        <f>[1]Pruimen!G52/Pruimen!G22</f>
        <v>0.37883817427385891</v>
      </c>
      <c r="H22" s="79">
        <f>[1]Pruimen!H52/Pruimen!H22</f>
        <v>0.41918181818181816</v>
      </c>
      <c r="I22" s="79">
        <f>[1]Pruimen!I52/Pruimen!I22</f>
        <v>0.3531034482758621</v>
      </c>
      <c r="J22" s="79">
        <f>[1]Pruimen!J52/Pruimen!J22</f>
        <v>0.31962616822429907</v>
      </c>
      <c r="K22" s="79">
        <f>[1]Pruimen!K52/Pruimen!K22</f>
        <v>0.31707207207207205</v>
      </c>
      <c r="L22" s="79">
        <f>[1]Pruimen!L52/Pruimen!L22</f>
        <v>0.3306</v>
      </c>
      <c r="M22" s="79">
        <f>[1]Pruimen!M52/Pruimen!M22</f>
        <v>0.40873626373626376</v>
      </c>
      <c r="N22" s="77">
        <f>[1]Pruimen!N52/Pruimen!N22</f>
        <v>0.36684210526315791</v>
      </c>
    </row>
    <row r="23" spans="1:14">
      <c r="A23" s="26">
        <v>1980</v>
      </c>
      <c r="B23" s="79">
        <f>[1]Pruimen!B53/Pruimen!B23</f>
        <v>0.30449999999999999</v>
      </c>
      <c r="C23" s="79">
        <f>[1]Pruimen!C53/Pruimen!C23</f>
        <v>0.38200000000000001</v>
      </c>
      <c r="D23" s="79">
        <f>[1]Pruimen!D53/Pruimen!D23</f>
        <v>3.3333333333333333E-2</v>
      </c>
      <c r="E23" s="79">
        <f>[1]Pruimen!E53/Pruimen!E23</f>
        <v>0.27714285714285714</v>
      </c>
      <c r="F23" s="79">
        <f>[1]Pruimen!F53/Pruimen!F23</f>
        <v>0.24608695652173915</v>
      </c>
      <c r="G23" s="79">
        <f>[1]Pruimen!G53/Pruimen!G23</f>
        <v>0.39376106194690264</v>
      </c>
      <c r="H23" s="79">
        <f>[1]Pruimen!H53/Pruimen!H23</f>
        <v>0.43661016949152542</v>
      </c>
      <c r="I23" s="79">
        <f>[1]Pruimen!I53/Pruimen!I23</f>
        <v>0.367025641025641</v>
      </c>
      <c r="J23" s="79">
        <f>[1]Pruimen!J53/Pruimen!J23</f>
        <v>0.3166346153846154</v>
      </c>
      <c r="K23" s="79">
        <f>[1]Pruimen!K53/Pruimen!K23</f>
        <v>0.30790000000000001</v>
      </c>
      <c r="L23" s="79">
        <f>[1]Pruimen!L53/Pruimen!L23</f>
        <v>0.34956521739130431</v>
      </c>
      <c r="M23" s="79">
        <f>[1]Pruimen!M53/Pruimen!M23</f>
        <v>0.38005714285714287</v>
      </c>
      <c r="N23" s="77">
        <f>[1]Pruimen!N53/Pruimen!N23</f>
        <v>0.37466730493058875</v>
      </c>
    </row>
    <row r="24" spans="1:14">
      <c r="A24" s="26">
        <v>1981</v>
      </c>
      <c r="B24" s="79">
        <f>[1]Pruimen!B54/Pruimen!B24</f>
        <v>0.29777777777777781</v>
      </c>
      <c r="C24" s="79">
        <f>[1]Pruimen!C54/Pruimen!C24</f>
        <v>0.44437500000000002</v>
      </c>
      <c r="D24" s="79">
        <f>[1]Pruimen!D54/Pruimen!D24</f>
        <v>0.06</v>
      </c>
      <c r="E24" s="79">
        <f>[1]Pruimen!E54/Pruimen!E24</f>
        <v>0.31153846153846154</v>
      </c>
      <c r="F24" s="79">
        <f>[1]Pruimen!F54/Pruimen!F24</f>
        <v>0.27639999999999998</v>
      </c>
      <c r="G24" s="79">
        <f>[1]Pruimen!G54/Pruimen!G24</f>
        <v>0.40215970961887476</v>
      </c>
      <c r="H24" s="79">
        <f>[1]Pruimen!H54/Pruimen!H24</f>
        <v>0.43435897435897436</v>
      </c>
      <c r="I24" s="79">
        <f>[1]Pruimen!I54/Pruimen!I24</f>
        <v>0.38253886010362692</v>
      </c>
      <c r="J24" s="79">
        <f>[1]Pruimen!J54/Pruimen!J24</f>
        <v>0.33465346534653462</v>
      </c>
      <c r="K24" s="79">
        <f>[1]Pruimen!K54/Pruimen!K24</f>
        <v>0.32567708333333334</v>
      </c>
      <c r="L24" s="79">
        <f>[1]Pruimen!L54/Pruimen!L24</f>
        <v>0.37635416666666671</v>
      </c>
      <c r="M24" s="79">
        <f>[1]Pruimen!M54/Pruimen!M24</f>
        <v>0.37695402298850578</v>
      </c>
      <c r="N24" s="77">
        <f>[1]Pruimen!N54/Pruimen!N24</f>
        <v>0.3854345703125</v>
      </c>
    </row>
    <row r="25" spans="1:14">
      <c r="A25" s="26">
        <v>1982</v>
      </c>
      <c r="B25" s="79">
        <f>[1]Pruimen!B55/Pruimen!B25</f>
        <v>0.33428571428571424</v>
      </c>
      <c r="C25" s="79">
        <f>[1]Pruimen!C55/Pruimen!C25</f>
        <v>0.46176470588235291</v>
      </c>
      <c r="D25" s="79">
        <f>[1]Pruimen!D55/Pruimen!D25</f>
        <v>5.5E-2</v>
      </c>
      <c r="E25" s="79">
        <f>[1]Pruimen!E55/Pruimen!E25</f>
        <v>0.25</v>
      </c>
      <c r="F25" s="79">
        <f>[1]Pruimen!F55/Pruimen!F25</f>
        <v>0.36703703703703705</v>
      </c>
      <c r="G25" s="79">
        <f>[1]Pruimen!G55/Pruimen!G25</f>
        <v>0.41159217877094972</v>
      </c>
      <c r="H25" s="79">
        <f>[1]Pruimen!H55/Pruimen!H25</f>
        <v>0.44686440677966099</v>
      </c>
      <c r="I25" s="79">
        <f>[1]Pruimen!I55/Pruimen!I25</f>
        <v>0.37654054054054054</v>
      </c>
      <c r="J25" s="79">
        <f>[1]Pruimen!J55/Pruimen!J25</f>
        <v>0.36225225225225227</v>
      </c>
      <c r="K25" s="79">
        <f>[1]Pruimen!K55/Pruimen!K25</f>
        <v>0.32122994652406417</v>
      </c>
      <c r="L25" s="79">
        <f>[1]Pruimen!L55/Pruimen!L25</f>
        <v>0.34344827586206894</v>
      </c>
      <c r="M25" s="79">
        <f>[1]Pruimen!M55/Pruimen!M25</f>
        <v>0.34275280898876404</v>
      </c>
      <c r="N25" s="77">
        <f>[1]Pruimen!N55/Pruimen!N25</f>
        <v>0.38790778383738228</v>
      </c>
    </row>
    <row r="26" spans="1:14">
      <c r="A26" s="26">
        <v>1983</v>
      </c>
      <c r="B26" s="79">
        <f>[1]Pruimen!B56/Pruimen!B26</f>
        <v>0.28466666666666662</v>
      </c>
      <c r="C26" s="79">
        <f>[1]Pruimen!C56/Pruimen!C26</f>
        <v>0.52500000000000002</v>
      </c>
      <c r="D26" s="79">
        <f>[1]Pruimen!D56/Pruimen!D26</f>
        <v>4.4999999999999998E-2</v>
      </c>
      <c r="E26" s="79">
        <f>[1]Pruimen!E56/Pruimen!E26</f>
        <v>0.23823529411764705</v>
      </c>
      <c r="F26" s="79">
        <f>[1]Pruimen!F56/Pruimen!F26</f>
        <v>0.36678571428571427</v>
      </c>
      <c r="G26" s="79">
        <f>[1]Pruimen!G56/Pruimen!G26</f>
        <v>0.41335813953488371</v>
      </c>
      <c r="H26" s="79">
        <f>[1]Pruimen!H56/Pruimen!H26</f>
        <v>0.43102362204724409</v>
      </c>
      <c r="I26" s="79">
        <f>[1]Pruimen!I56/Pruimen!I26</f>
        <v>0.38292553191489359</v>
      </c>
      <c r="J26" s="79">
        <f>[1]Pruimen!J56/Pruimen!J26</f>
        <v>0.36504672897196266</v>
      </c>
      <c r="K26" s="79">
        <f>[1]Pruimen!K56/Pruimen!K26</f>
        <v>0.33797752808988762</v>
      </c>
      <c r="L26" s="79">
        <f>[1]Pruimen!L56/Pruimen!L26</f>
        <v>0.34908045977011498</v>
      </c>
      <c r="M26" s="79">
        <f>[1]Pruimen!M56/Pruimen!M26</f>
        <v>0.31938888888888889</v>
      </c>
      <c r="N26" s="77">
        <f>[1]Pruimen!N56/Pruimen!N26</f>
        <v>0.38839762611275963</v>
      </c>
    </row>
    <row r="27" spans="1:14">
      <c r="A27" s="29">
        <v>1984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7"/>
    </row>
    <row r="28" spans="1:14">
      <c r="A28" s="29">
        <v>1985</v>
      </c>
      <c r="B28" s="79">
        <f>[1]Pruimen!B58/Pruimen!B28</f>
        <v>0.33111111111111113</v>
      </c>
      <c r="C28" s="79">
        <f>[1]Pruimen!C58/Pruimen!C28</f>
        <v>0.54818181818181821</v>
      </c>
      <c r="D28" s="79">
        <f>[1]Pruimen!D58/Pruimen!D28</f>
        <v>5.6666666666666671E-2</v>
      </c>
      <c r="E28" s="79">
        <f>[1]Pruimen!E58/Pruimen!E28</f>
        <v>0.21692307692307691</v>
      </c>
      <c r="F28" s="79">
        <f>[1]Pruimen!F58/Pruimen!F28</f>
        <v>0.34950000000000003</v>
      </c>
      <c r="G28" s="79">
        <f>[1]Pruimen!G58/Pruimen!G28</f>
        <v>0.44221319796954311</v>
      </c>
      <c r="H28" s="79">
        <f>[1]Pruimen!H58/Pruimen!H28</f>
        <v>0.42937984496124032</v>
      </c>
      <c r="I28" s="79">
        <f>[1]Pruimen!I58/Pruimen!I28</f>
        <v>0.39801169590643276</v>
      </c>
      <c r="J28" s="79">
        <f>[1]Pruimen!J58/Pruimen!J28</f>
        <v>0.37367647058823528</v>
      </c>
      <c r="K28" s="79">
        <f>[1]Pruimen!K58/Pruimen!K28</f>
        <v>0.34993589743589748</v>
      </c>
      <c r="L28" s="79">
        <f>[1]Pruimen!L58/Pruimen!L28</f>
        <v>0.38384615384615384</v>
      </c>
      <c r="M28" s="79">
        <f>[1]Pruimen!M58/Pruimen!M28</f>
        <v>0.368046875</v>
      </c>
      <c r="N28" s="77">
        <f>[1]Pruimen!N58/Pruimen!N28</f>
        <v>0.41505928853754942</v>
      </c>
    </row>
    <row r="29" spans="1:14">
      <c r="A29" s="29">
        <v>1986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7"/>
    </row>
    <row r="30" spans="1:14">
      <c r="A30" s="29">
        <v>1987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7"/>
    </row>
    <row r="31" spans="1:14">
      <c r="A31" s="29">
        <v>1988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7"/>
    </row>
    <row r="32" spans="1:14">
      <c r="A32" s="29">
        <v>1989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7"/>
    </row>
    <row r="33" spans="1:14">
      <c r="A33" s="29">
        <v>1990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7"/>
    </row>
    <row r="34" spans="1:14">
      <c r="A34" s="29">
        <v>1991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7"/>
    </row>
    <row r="35" spans="1:14">
      <c r="A35" s="29">
        <v>1992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7"/>
    </row>
    <row r="36" spans="1:14">
      <c r="A36" s="29">
        <v>1993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7"/>
    </row>
    <row r="37" spans="1:14">
      <c r="A37" s="29">
        <v>1994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7"/>
    </row>
    <row r="38" spans="1:14">
      <c r="A38" s="29">
        <v>1995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7"/>
    </row>
    <row r="39" spans="1:14">
      <c r="A39" s="29">
        <v>1996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7"/>
    </row>
    <row r="40" spans="1:14">
      <c r="A40" s="29">
        <v>1997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7"/>
    </row>
    <row r="41" spans="1:14">
      <c r="A41" s="29">
        <v>1998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7"/>
    </row>
    <row r="42" spans="1:14">
      <c r="A42" s="29">
        <v>1999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7"/>
    </row>
    <row r="43" spans="1:14">
      <c r="A43" s="29">
        <v>2000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7"/>
    </row>
    <row r="44" spans="1:14">
      <c r="A44" s="29">
        <v>2001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7"/>
    </row>
    <row r="45" spans="1:14">
      <c r="A45" s="29">
        <v>2002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7"/>
    </row>
    <row r="46" spans="1:14">
      <c r="A46" s="29">
        <v>2003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7"/>
    </row>
    <row r="47" spans="1:14">
      <c r="A47" s="29">
        <v>2004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7"/>
    </row>
    <row r="48" spans="1:14">
      <c r="A48" s="29">
        <v>2005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7"/>
    </row>
    <row r="49" spans="1:14">
      <c r="A49" s="29">
        <v>2006</v>
      </c>
      <c r="B49" s="79">
        <f>[1]Pruimen!B79/Pruimen!B49</f>
        <v>0.21333333333333335</v>
      </c>
      <c r="C49" s="79">
        <f>[1]Pruimen!C79/Pruimen!C49</f>
        <v>1.575</v>
      </c>
      <c r="D49" s="79">
        <f>[1]Pruimen!D79/Pruimen!D49</f>
        <v>5.7999999999999996E-2</v>
      </c>
      <c r="E49" s="79">
        <f>[1]Pruimen!E79/Pruimen!E49</f>
        <v>0.19800000000000001</v>
      </c>
      <c r="F49" s="79">
        <f>[1]Pruimen!F79/Pruimen!F49</f>
        <v>0.8716666666666667</v>
      </c>
      <c r="G49" s="79">
        <f>[1]Pruimen!G79/Pruimen!G49</f>
        <v>0.569238578680203</v>
      </c>
      <c r="H49" s="79">
        <f>[1]Pruimen!H79/Pruimen!H49</f>
        <v>0.46552631578947373</v>
      </c>
      <c r="I49" s="79">
        <f>[1]Pruimen!I79/Pruimen!I49</f>
        <v>0.61637931034482762</v>
      </c>
      <c r="J49" s="79">
        <f>[1]Pruimen!J79/Pruimen!J49</f>
        <v>0.34157894736842104</v>
      </c>
      <c r="K49" s="79">
        <f>[1]Pruimen!K79/Pruimen!K49</f>
        <v>0.34888888888888886</v>
      </c>
      <c r="L49" s="79">
        <f>[1]Pruimen!L79/Pruimen!L49</f>
        <v>0.61062499999999997</v>
      </c>
      <c r="M49" s="79">
        <f>[1]Pruimen!M79/Pruimen!M49</f>
        <v>0.37641025641025638</v>
      </c>
      <c r="N49" s="77">
        <f>[1]Pruimen!N79/Pruimen!N49</f>
        <v>0.59360730593607303</v>
      </c>
    </row>
    <row r="50" spans="1:14">
      <c r="A50" s="29">
        <v>2007</v>
      </c>
      <c r="B50" s="79">
        <f>[1]Pruimen!B80/Pruimen!B50</f>
        <v>0.24399999999999999</v>
      </c>
      <c r="C50" s="79">
        <f>[1]Pruimen!C80/Pruimen!C50</f>
        <v>0.96400000000000008</v>
      </c>
      <c r="D50" s="79">
        <f>[1]Pruimen!D80/Pruimen!D50</f>
        <v>0.19777777777777777</v>
      </c>
      <c r="E50" s="79">
        <f>[1]Pruimen!E80/Pruimen!E50</f>
        <v>0.18000000000000002</v>
      </c>
      <c r="F50" s="79">
        <f>[1]Pruimen!F80/Pruimen!F50</f>
        <v>0.82666666666666666</v>
      </c>
      <c r="G50" s="79">
        <f>[1]Pruimen!G80/Pruimen!G50</f>
        <v>0.56233944954128445</v>
      </c>
      <c r="H50" s="79">
        <f>[1]Pruimen!H80/Pruimen!H50</f>
        <v>0.44024390243902439</v>
      </c>
      <c r="I50" s="79">
        <f>[1]Pruimen!I80/Pruimen!I50</f>
        <v>0.68709677419354842</v>
      </c>
      <c r="J50" s="79">
        <f>[1]Pruimen!J80/Pruimen!J50</f>
        <v>0.53700000000000003</v>
      </c>
      <c r="K50" s="79">
        <f>[1]Pruimen!K80/Pruimen!K50</f>
        <v>0.42320000000000002</v>
      </c>
      <c r="L50" s="79">
        <f>[1]Pruimen!L80/Pruimen!L50</f>
        <v>0.83238095238095244</v>
      </c>
      <c r="M50" s="79">
        <f>[1]Pruimen!M80/Pruimen!M50</f>
        <v>0.50491228070175442</v>
      </c>
      <c r="N50" s="77">
        <f>[1]Pruimen!N80/Pruimen!N50</f>
        <v>0.55440000000000011</v>
      </c>
    </row>
    <row r="51" spans="1:14">
      <c r="A51" s="29">
        <v>2008</v>
      </c>
      <c r="B51" s="79">
        <f>[1]Pruimen!B81/Pruimen!B51</f>
        <v>0.45857142857142857</v>
      </c>
      <c r="C51" s="79">
        <f>[1]Pruimen!C81/Pruimen!C51</f>
        <v>0.79428571428571426</v>
      </c>
      <c r="D51" s="79">
        <f>[1]Pruimen!D81/Pruimen!D51</f>
        <v>0.16</v>
      </c>
      <c r="E51" s="79">
        <f>[1]Pruimen!E81/Pruimen!E51</f>
        <v>0.30375000000000002</v>
      </c>
      <c r="F51" s="79">
        <f>[1]Pruimen!F81/Pruimen!F51</f>
        <v>1.0149999999999999</v>
      </c>
      <c r="G51" s="79">
        <f>[1]Pruimen!G81/Pruimen!G51</f>
        <v>0.61040609137055835</v>
      </c>
      <c r="H51" s="79">
        <f>[1]Pruimen!H81/Pruimen!H51</f>
        <v>0.46702702702702703</v>
      </c>
      <c r="I51" s="79">
        <f>[1]Pruimen!I81/Pruimen!I51</f>
        <v>0.70233333333333337</v>
      </c>
      <c r="J51" s="79">
        <f>[1]Pruimen!J81/Pruimen!J51</f>
        <v>0.23500000000000001</v>
      </c>
      <c r="K51" s="79">
        <f>[1]Pruimen!K81/Pruimen!K51</f>
        <v>0.44538461538461543</v>
      </c>
      <c r="L51" s="79">
        <f>[1]Pruimen!L81/Pruimen!L51</f>
        <v>0.52827586206896548</v>
      </c>
      <c r="M51" s="79">
        <f>[1]Pruimen!M81/Pruimen!M51</f>
        <v>0.38128571428571428</v>
      </c>
      <c r="N51" s="77">
        <f>[1]Pruimen!N81/Pruimen!N51</f>
        <v>0.53909465020576131</v>
      </c>
    </row>
    <row r="52" spans="1:14">
      <c r="A52" s="29">
        <v>2009</v>
      </c>
      <c r="B52" s="79">
        <f>[1]Pruimen!B82/Pruimen!B52</f>
        <v>0.25</v>
      </c>
      <c r="C52" s="79">
        <f>[1]Pruimen!C82/Pruimen!C52</f>
        <v>0.71625000000000005</v>
      </c>
      <c r="D52" s="79">
        <f>[1]Pruimen!D82/Pruimen!D52</f>
        <v>0.155</v>
      </c>
      <c r="E52" s="79">
        <f>[1]Pruimen!E82/Pruimen!E52</f>
        <v>0.15</v>
      </c>
      <c r="F52" s="79">
        <f>[1]Pruimen!F82/Pruimen!F52</f>
        <v>0.90857142857142859</v>
      </c>
      <c r="G52" s="79">
        <f>[1]Pruimen!G82/Pruimen!G52</f>
        <v>0.62028301886792447</v>
      </c>
      <c r="H52" s="79">
        <f>[1]Pruimen!H82/Pruimen!H52</f>
        <v>0.45222222222222225</v>
      </c>
      <c r="I52" s="79">
        <f>[1]Pruimen!I82/Pruimen!I52</f>
        <v>0.76516129032258062</v>
      </c>
      <c r="J52" s="79">
        <f>[1]Pruimen!J82/Pruimen!J52</f>
        <v>0.23095238095238094</v>
      </c>
      <c r="K52" s="79">
        <f>[1]Pruimen!K82/Pruimen!K52</f>
        <v>0.4430952380952381</v>
      </c>
      <c r="L52" s="79">
        <f>[1]Pruimen!L82/Pruimen!L52</f>
        <v>0.33</v>
      </c>
      <c r="M52" s="79">
        <f>[1]Pruimen!M82/Pruimen!M52</f>
        <v>0.41544303797468357</v>
      </c>
      <c r="N52" s="77">
        <f>[1]Pruimen!N82/Pruimen!N52</f>
        <v>0.53551526717557241</v>
      </c>
    </row>
    <row r="53" spans="1:14">
      <c r="A53" s="29">
        <v>2010</v>
      </c>
      <c r="B53" s="79">
        <f>[1]Pruimen!B83/Pruimen!B53</f>
        <v>0.23571428571428571</v>
      </c>
      <c r="C53" s="79">
        <f>[1]Pruimen!C83/Pruimen!C53</f>
        <v>0.91999999999999993</v>
      </c>
      <c r="D53" s="79">
        <f>[1]Pruimen!D83/Pruimen!D53</f>
        <v>0.115</v>
      </c>
      <c r="E53" s="79">
        <f>[1]Pruimen!E83/Pruimen!E53</f>
        <v>0.27</v>
      </c>
      <c r="F53" s="79">
        <f>[1]Pruimen!F83/Pruimen!F53</f>
        <v>2.17</v>
      </c>
      <c r="G53" s="79">
        <f>[1]Pruimen!G83/Pruimen!G53</f>
        <v>0.59089999999999998</v>
      </c>
      <c r="H53" s="79">
        <f>[1]Pruimen!H83/Pruimen!H53</f>
        <v>0.45717948717948714</v>
      </c>
      <c r="I53" s="79">
        <f>[1]Pruimen!I83/Pruimen!I53</f>
        <v>0.79036363636363638</v>
      </c>
      <c r="J53" s="79">
        <f>[1]Pruimen!J83/Pruimen!J53</f>
        <v>0.41500000000000004</v>
      </c>
      <c r="K53" s="79">
        <f>[1]Pruimen!K83/Pruimen!K53</f>
        <v>0.49282051282051281</v>
      </c>
      <c r="L53" s="79">
        <f>[1]Pruimen!L83/Pruimen!L53</f>
        <v>0.34095238095238095</v>
      </c>
      <c r="M53" s="79">
        <f>[1]Pruimen!M83/Pruimen!M53</f>
        <v>0.49066666666666664</v>
      </c>
      <c r="N53" s="77">
        <f>[1]Pruimen!N83/Pruimen!N53</f>
        <v>0.55893081761006291</v>
      </c>
    </row>
    <row r="54" spans="1:14">
      <c r="A54" s="29">
        <v>2011</v>
      </c>
      <c r="B54" s="79">
        <f>[1]Pruimen!B84/Pruimen!B54</f>
        <v>0.21666666666666667</v>
      </c>
      <c r="C54" s="79">
        <f>[1]Pruimen!C84/Pruimen!C54</f>
        <v>0.99399999999999999</v>
      </c>
      <c r="D54" s="79">
        <f>[1]Pruimen!D84/Pruimen!D54</f>
        <v>0.33250000000000002</v>
      </c>
      <c r="E54" s="79">
        <f>[1]Pruimen!E84/Pruimen!E54</f>
        <v>0.12666666666666665</v>
      </c>
      <c r="F54" s="79">
        <f>[1]Pruimen!F84/Pruimen!F54</f>
        <v>1.3240000000000001</v>
      </c>
      <c r="G54" s="79">
        <f>[1]Pruimen!G84/Pruimen!G54</f>
        <v>0.63701086956521735</v>
      </c>
      <c r="H54" s="79">
        <f>[1]Pruimen!H84/Pruimen!H54</f>
        <v>0.4415</v>
      </c>
      <c r="I54" s="79">
        <f>[1]Pruimen!I84/Pruimen!I54</f>
        <v>0.73241379310344823</v>
      </c>
      <c r="J54" s="79">
        <f>[1]Pruimen!J84/Pruimen!J54</f>
        <v>0.3745</v>
      </c>
      <c r="K54" s="79">
        <f>[1]Pruimen!K84/Pruimen!K54</f>
        <v>0.47815789473684217</v>
      </c>
      <c r="L54" s="79">
        <f>[1]Pruimen!L84/Pruimen!L54</f>
        <v>0.23909090909090908</v>
      </c>
      <c r="M54" s="79">
        <f>[1]Pruimen!M84/Pruimen!M54</f>
        <v>0.48318840579710148</v>
      </c>
      <c r="N54" s="77">
        <f>[1]Pruimen!N84/Pruimen!N54</f>
        <v>0.55863043478260876</v>
      </c>
    </row>
    <row r="55" spans="1:14">
      <c r="A55" s="29">
        <v>2012</v>
      </c>
      <c r="B55" s="79">
        <f>[1]Pruimen!B85/Pruimen!B55</f>
        <v>0.29499999999999998</v>
      </c>
      <c r="C55" s="79">
        <f>[1]Pruimen!C85/Pruimen!C55</f>
        <v>0.77800000000000002</v>
      </c>
      <c r="D55" s="79">
        <f>[1]Pruimen!D85/Pruimen!D55</f>
        <v>0.17499999999999999</v>
      </c>
      <c r="E55" s="79">
        <f>[1]Pruimen!E85/Pruimen!E55</f>
        <v>0.125</v>
      </c>
      <c r="F55" s="79">
        <f>[1]Pruimen!F85/Pruimen!F55</f>
        <v>1.1333333333333333</v>
      </c>
      <c r="G55" s="79">
        <f>[1]Pruimen!G85/Pruimen!G55</f>
        <v>0.63454545454545452</v>
      </c>
      <c r="H55" s="79">
        <f>[1]Pruimen!H85/Pruimen!H55</f>
        <v>0.38945945945945948</v>
      </c>
      <c r="I55" s="79">
        <f>[1]Pruimen!I85/Pruimen!I55</f>
        <v>0.67890909090909102</v>
      </c>
      <c r="J55" s="79">
        <f>[1]Pruimen!J85/Pruimen!J55</f>
        <v>0.35083333333333333</v>
      </c>
      <c r="K55" s="79">
        <f>[1]Pruimen!K85/Pruimen!K55</f>
        <v>0.5606451612903226</v>
      </c>
      <c r="L55" s="79">
        <f>[1]Pruimen!L85/Pruimen!L55</f>
        <v>0.21349999999999997</v>
      </c>
      <c r="M55" s="79">
        <f>[1]Pruimen!M85/Pruimen!M55</f>
        <v>0.53333333333333333</v>
      </c>
      <c r="N55" s="77">
        <f>[1]Pruimen!N85/Pruimen!N55</f>
        <v>0.55804597701149428</v>
      </c>
    </row>
    <row r="56" spans="1:14">
      <c r="A56" s="29">
        <v>2013</v>
      </c>
      <c r="B56" s="79">
        <f>[1]Pruimen!B86/Pruimen!B56</f>
        <v>0.3075</v>
      </c>
      <c r="C56" s="79">
        <f>[1]Pruimen!C86/Pruimen!C56</f>
        <v>0.69599999999999995</v>
      </c>
      <c r="D56" s="79">
        <f>[1]Pruimen!D86/Pruimen!D56</f>
        <v>0.11333333333333334</v>
      </c>
      <c r="E56" s="79">
        <f>[1]Pruimen!E86/Pruimen!E56</f>
        <v>0.16750000000000001</v>
      </c>
      <c r="F56" s="79">
        <f>[1]Pruimen!F86/Pruimen!F56</f>
        <v>1.1599999999999999</v>
      </c>
      <c r="G56" s="79">
        <f>[1]Pruimen!G86/Pruimen!G56</f>
        <v>0.63531428571428572</v>
      </c>
      <c r="H56" s="79">
        <f>[1]Pruimen!H86/Pruimen!H56</f>
        <v>0.42230769230769227</v>
      </c>
      <c r="I56" s="79">
        <f>[1]Pruimen!I86/Pruimen!I56</f>
        <v>0.75092592592592589</v>
      </c>
      <c r="J56" s="79">
        <f>[1]Pruimen!J86/Pruimen!J56</f>
        <v>0.42666666666666664</v>
      </c>
      <c r="K56" s="79">
        <f>[1]Pruimen!K86/Pruimen!K56</f>
        <v>0.56833333333333336</v>
      </c>
      <c r="L56" s="79">
        <f>[1]Pruimen!L86/Pruimen!L56</f>
        <v>0.19576923076923075</v>
      </c>
      <c r="M56" s="79">
        <f>[1]Pruimen!M86/Pruimen!M56</f>
        <v>0.50981481481481483</v>
      </c>
      <c r="N56" s="77">
        <f>[1]Pruimen!N86/Pruimen!N56</f>
        <v>0.56475409836065571</v>
      </c>
    </row>
    <row r="57" spans="1:14">
      <c r="A57" s="29">
        <v>2014</v>
      </c>
      <c r="B57" s="79">
        <f>[1]Pruimen!B87/Pruimen!B57</f>
        <v>0.26600000000000001</v>
      </c>
      <c r="C57" s="79">
        <f>[1]Pruimen!C87/Pruimen!C57</f>
        <v>0.78600000000000003</v>
      </c>
      <c r="D57" s="79">
        <f>[1]Pruimen!D87/Pruimen!D57</f>
        <v>0.185</v>
      </c>
      <c r="E57" s="79">
        <f>[1]Pruimen!E87/Pruimen!E57</f>
        <v>0.1</v>
      </c>
      <c r="F57" s="79">
        <f>[1]Pruimen!F87/Pruimen!F57</f>
        <v>1.3025</v>
      </c>
      <c r="G57" s="79">
        <f>[1]Pruimen!G87/Pruimen!G57</f>
        <v>0.67212643678160922</v>
      </c>
      <c r="H57" s="79">
        <f>[1]Pruimen!H87/Pruimen!H57</f>
        <v>0.41789473684210526</v>
      </c>
      <c r="I57" s="79">
        <f>[1]Pruimen!I87/Pruimen!I57</f>
        <v>0.80851063829787229</v>
      </c>
      <c r="J57" s="79">
        <f>[1]Pruimen!J87/Pruimen!J57</f>
        <v>0.42449999999999999</v>
      </c>
      <c r="K57" s="79">
        <f>[1]Pruimen!K87/Pruimen!K57</f>
        <v>0.55270270270270272</v>
      </c>
      <c r="L57" s="79">
        <f>[1]Pruimen!L87/Pruimen!L57</f>
        <v>0.26275862068965516</v>
      </c>
      <c r="M57" s="79">
        <f>[1]Pruimen!M87/Pruimen!M57</f>
        <v>0.47649122807017547</v>
      </c>
      <c r="N57" s="77">
        <f>[1]Pruimen!N87/Pruimen!N57</f>
        <v>0.57496503496503493</v>
      </c>
    </row>
    <row r="58" spans="1:14">
      <c r="A58" s="29">
        <v>2015</v>
      </c>
      <c r="B58" s="79">
        <f>[1]Pruimen!B88/Pruimen!B58</f>
        <v>0.29749999999999999</v>
      </c>
      <c r="C58" s="79">
        <f>[1]Pruimen!C88/Pruimen!C58</f>
        <v>1.0433333333333332</v>
      </c>
      <c r="D58" s="79">
        <f>[1]Pruimen!D88/Pruimen!D58</f>
        <v>0.02</v>
      </c>
      <c r="E58" s="79">
        <f>[1]Pruimen!E88/Pruimen!E58</f>
        <v>0.17500000000000002</v>
      </c>
      <c r="F58" s="79">
        <f>[1]Pruimen!F88/Pruimen!F58</f>
        <v>1.032</v>
      </c>
      <c r="G58" s="79">
        <f>[1]Pruimen!G88/Pruimen!G58</f>
        <v>0.94586666666666663</v>
      </c>
      <c r="H58" s="79">
        <f>[1]Pruimen!H88/Pruimen!H58</f>
        <v>0.52034482758620693</v>
      </c>
      <c r="I58" s="79">
        <f>[1]Pruimen!I88/Pruimen!I58</f>
        <v>0.73157894736842111</v>
      </c>
      <c r="J58" s="79">
        <f>[1]Pruimen!J88/Pruimen!J58</f>
        <v>0.46642857142857147</v>
      </c>
      <c r="K58" s="79">
        <f>[1]Pruimen!K88/Pruimen!K58</f>
        <v>0.745</v>
      </c>
      <c r="L58" s="79">
        <f>[1]Pruimen!L88/Pruimen!L58</f>
        <v>0.41150000000000003</v>
      </c>
      <c r="M58" s="79">
        <f>[1]Pruimen!M88/Pruimen!M58</f>
        <v>0.64500000000000002</v>
      </c>
      <c r="N58" s="77">
        <f>[1]Pruimen!N88/Pruimen!N58</f>
        <v>0.7570760233918129</v>
      </c>
    </row>
    <row r="59" spans="1:14">
      <c r="A59" s="29">
        <v>2016</v>
      </c>
      <c r="B59" s="79">
        <f>[1]Pruimen!B89/Pruimen!B59</f>
        <v>0.37999999999999995</v>
      </c>
      <c r="C59" s="79">
        <f>[1]Pruimen!C89/Pruimen!C59</f>
        <v>0.98666666666666669</v>
      </c>
      <c r="D59" s="79">
        <f>[1]Pruimen!D89/Pruimen!D59</f>
        <v>0.02</v>
      </c>
      <c r="E59" s="79">
        <f>[1]Pruimen!E89/Pruimen!E59</f>
        <v>0.17333333333333334</v>
      </c>
      <c r="F59" s="79">
        <f>[1]Pruimen!F89/Pruimen!F59</f>
        <v>0.9</v>
      </c>
      <c r="G59" s="79">
        <f>[1]Pruimen!G89/Pruimen!G59</f>
        <v>0.99045454545454548</v>
      </c>
      <c r="H59" s="79">
        <f>[1]Pruimen!H89/Pruimen!H59</f>
        <v>0.56999999999999995</v>
      </c>
      <c r="I59" s="79">
        <f>[1]Pruimen!I89/Pruimen!I59</f>
        <v>0.82387096774193547</v>
      </c>
      <c r="J59" s="79">
        <f>[1]Pruimen!J89/Pruimen!J59</f>
        <v>0.57300000000000006</v>
      </c>
      <c r="K59" s="79">
        <f>[1]Pruimen!K89/Pruimen!K59</f>
        <v>0.82789473684210524</v>
      </c>
      <c r="L59" s="79">
        <f>[1]Pruimen!L89/Pruimen!L59</f>
        <v>0.45857142857142863</v>
      </c>
      <c r="M59" s="79">
        <f>[1]Pruimen!M89/Pruimen!M59</f>
        <v>0.97790697674418603</v>
      </c>
      <c r="N59" s="77">
        <f>[1]Pruimen!N89/Pruimen!N59</f>
        <v>0.84725752508361196</v>
      </c>
    </row>
    <row r="60" spans="1:14">
      <c r="A60" s="29">
        <v>2017</v>
      </c>
      <c r="B60" s="79">
        <f>[1]Pruimen!B90/Pruimen!B60</f>
        <v>0.435</v>
      </c>
      <c r="C60" s="79">
        <f>[1]Pruimen!C90/Pruimen!C60</f>
        <v>0.9966666666666667</v>
      </c>
      <c r="D60" s="79">
        <f>[1]Pruimen!D90/Pruimen!D60</f>
        <v>0.02</v>
      </c>
      <c r="E60" s="79">
        <f>[1]Pruimen!E90/Pruimen!E60</f>
        <v>0.21200000000000002</v>
      </c>
      <c r="F60" s="79">
        <f>[1]Pruimen!F90/Pruimen!F60</f>
        <v>0.88000000000000012</v>
      </c>
      <c r="G60" s="79">
        <f>[1]Pruimen!G90/Pruimen!G60</f>
        <v>1.0283703703703704</v>
      </c>
      <c r="H60" s="79">
        <f>[1]Pruimen!H90/Pruimen!H60</f>
        <v>0.48880000000000001</v>
      </c>
      <c r="I60" s="79">
        <f>[1]Pruimen!I90/Pruimen!I60</f>
        <v>0.84413793103448276</v>
      </c>
      <c r="J60" s="79">
        <f>[1]Pruimen!J90/Pruimen!J60</f>
        <v>0.66714285714285715</v>
      </c>
      <c r="K60" s="79">
        <f>[1]Pruimen!K90/Pruimen!K60</f>
        <v>0.75619047619047619</v>
      </c>
      <c r="L60" s="79">
        <f>[1]Pruimen!L90/Pruimen!L60</f>
        <v>0.52941176470588236</v>
      </c>
      <c r="M60" s="79">
        <f>[1]Pruimen!M90/Pruimen!M60</f>
        <v>1.0372093023255815</v>
      </c>
      <c r="N60" s="77">
        <f>[1]Pruimen!N90/Pruimen!N60</f>
        <v>0.88402730375426619</v>
      </c>
    </row>
    <row r="61" spans="1:14">
      <c r="A61" s="29">
        <v>2018</v>
      </c>
      <c r="B61" s="79">
        <f>[1]Pruimen!B91/Pruimen!B61</f>
        <v>0.435</v>
      </c>
      <c r="C61" s="79">
        <f>[1]Pruimen!C91/Pruimen!C61</f>
        <v>1.385</v>
      </c>
      <c r="D61" s="79">
        <f>[1]Pruimen!D91/Pruimen!D61</f>
        <v>0.02</v>
      </c>
      <c r="E61" s="79">
        <f>[1]Pruimen!E91/Pruimen!E61</f>
        <v>0.21600000000000003</v>
      </c>
      <c r="F61" s="79">
        <f>[1]Pruimen!F91/Pruimen!F61</f>
        <v>0.88000000000000012</v>
      </c>
      <c r="G61" s="79">
        <f>[1]Pruimen!G91/Pruimen!G61</f>
        <v>1.0822794117647059</v>
      </c>
      <c r="H61" s="79">
        <f>[1]Pruimen!H91/Pruimen!H61</f>
        <v>0.43560000000000004</v>
      </c>
      <c r="I61" s="79">
        <f>[1]Pruimen!I91/Pruimen!I61</f>
        <v>0.68666666666666665</v>
      </c>
      <c r="J61" s="79">
        <f>[1]Pruimen!J91/Pruimen!J61</f>
        <v>0.70833333333333337</v>
      </c>
      <c r="K61" s="79">
        <f>[1]Pruimen!K91/Pruimen!K61</f>
        <v>0.73772727272727279</v>
      </c>
      <c r="L61" s="79">
        <f>[1]Pruimen!L91/Pruimen!L61</f>
        <v>0.59133333333333327</v>
      </c>
      <c r="M61" s="79">
        <f>[1]Pruimen!M91/Pruimen!M61</f>
        <v>1.0900000000000001</v>
      </c>
      <c r="N61" s="77">
        <f>[1]Pruimen!N91/Pruimen!N61</f>
        <v>0.90280276816608984</v>
      </c>
    </row>
    <row r="62" spans="1:14">
      <c r="A62" s="29">
        <v>2019</v>
      </c>
      <c r="B62" s="79">
        <f>[1]Pruimen!B92/Pruimen!B62</f>
        <v>0.435</v>
      </c>
      <c r="C62" s="79">
        <f>[1]Pruimen!C92/Pruimen!C62</f>
        <v>1.0666666666666667</v>
      </c>
      <c r="D62" s="79">
        <f>[1]Pruimen!D92/Pruimen!D62</f>
        <v>0.02</v>
      </c>
      <c r="E62" s="79">
        <f>[1]Pruimen!E92/Pruimen!E62</f>
        <v>0.21600000000000003</v>
      </c>
      <c r="F62" s="79">
        <f>[1]Pruimen!F92/Pruimen!F62</f>
        <v>0.74833333333333341</v>
      </c>
      <c r="G62" s="79">
        <f>[1]Pruimen!G92/Pruimen!G62</f>
        <v>1.1542424242424243</v>
      </c>
      <c r="H62" s="79">
        <f>[1]Pruimen!H92/Pruimen!H62</f>
        <v>0.4226923076923077</v>
      </c>
      <c r="I62" s="79">
        <f>[1]Pruimen!I92/Pruimen!I62</f>
        <v>0.87115384615384606</v>
      </c>
      <c r="J62" s="79">
        <f>[1]Pruimen!J92/Pruimen!J62</f>
        <v>0.78285714285714292</v>
      </c>
      <c r="K62" s="79">
        <f>[1]Pruimen!K92/Pruimen!K62</f>
        <v>0.71434782608695646</v>
      </c>
      <c r="L62" s="79">
        <f>[1]Pruimen!L92/Pruimen!L62</f>
        <v>0.59133333333333327</v>
      </c>
      <c r="M62" s="79">
        <f>[1]Pruimen!M92/Pruimen!M62</f>
        <v>1.2265000000000001</v>
      </c>
      <c r="N62" s="77">
        <f>[1]Pruimen!N92/Pruimen!N62</f>
        <v>0.96000000000000019</v>
      </c>
    </row>
    <row r="63" spans="1:14">
      <c r="A63" s="29">
        <v>2020</v>
      </c>
      <c r="B63" s="79">
        <f>[1]Pruimen!B93/Pruimen!B63</f>
        <v>0.435</v>
      </c>
      <c r="C63" s="79">
        <f>[1]Pruimen!C93/Pruimen!C63</f>
        <v>0.83250000000000002</v>
      </c>
      <c r="D63" s="79">
        <f>[1]Pruimen!D93/Pruimen!D63</f>
        <v>2.5000000000000001E-2</v>
      </c>
      <c r="E63" s="79">
        <f>[1]Pruimen!E93/Pruimen!E63</f>
        <v>0.21400000000000002</v>
      </c>
      <c r="F63" s="79">
        <f>[1]Pruimen!F93/Pruimen!F63</f>
        <v>0.85799999999999998</v>
      </c>
      <c r="G63" s="79">
        <f>[1]Pruimen!G93/Pruimen!G63</f>
        <v>1.1759689922480618</v>
      </c>
      <c r="H63" s="79">
        <f>[1]Pruimen!H93/Pruimen!H63</f>
        <v>0.48958333333333331</v>
      </c>
      <c r="I63" s="79">
        <f>[1]Pruimen!I93/Pruimen!I63</f>
        <v>0.90727272727272734</v>
      </c>
      <c r="J63" s="79">
        <f>[1]Pruimen!J93/Pruimen!J63</f>
        <v>0.58499999999999996</v>
      </c>
      <c r="K63" s="79">
        <f>[1]Pruimen!K93/Pruimen!K63</f>
        <v>0.6744</v>
      </c>
      <c r="L63" s="79">
        <f>[1]Pruimen!L93/Pruimen!L63</f>
        <v>0.58785714285714286</v>
      </c>
      <c r="M63" s="79">
        <f>[1]Pruimen!M93/Pruimen!M63</f>
        <v>1.2378048780487805</v>
      </c>
      <c r="N63" s="77">
        <f>[1]Pruimen!N93/Pruimen!N63</f>
        <v>0.97345195729537348</v>
      </c>
    </row>
    <row r="64" spans="1:14">
      <c r="A64" s="29">
        <v>2021</v>
      </c>
      <c r="B64" s="79">
        <f>[1]Pruimen!B94/Pruimen!B64</f>
        <v>0.435</v>
      </c>
      <c r="C64" s="79">
        <f>[1]Pruimen!C94/Pruimen!C64</f>
        <v>0.83250000000000002</v>
      </c>
      <c r="D64" s="79">
        <f>[1]Pruimen!D94/Pruimen!D64</f>
        <v>0.03</v>
      </c>
      <c r="E64" s="79">
        <f>[1]Pruimen!E94/Pruimen!E64</f>
        <v>0.21200000000000002</v>
      </c>
      <c r="F64" s="79">
        <f>[1]Pruimen!F94/Pruimen!F64</f>
        <v>0.98</v>
      </c>
      <c r="G64" s="79">
        <f>[1]Pruimen!G94/Pruimen!G64</f>
        <v>1.1544881889763781</v>
      </c>
      <c r="H64" s="79">
        <f>[1]Pruimen!H94/Pruimen!H64</f>
        <v>0.48047619047619045</v>
      </c>
      <c r="I64" s="79">
        <f>[1]Pruimen!I94/Pruimen!I64</f>
        <v>0.67809523809523808</v>
      </c>
      <c r="J64" s="79">
        <f>[1]Pruimen!J94/Pruimen!J64</f>
        <v>0.58499999999999996</v>
      </c>
      <c r="K64" s="79">
        <f>[1]Pruimen!K94/Pruimen!K64</f>
        <v>0.72333333333333327</v>
      </c>
      <c r="L64" s="79">
        <f>[1]Pruimen!L94/Pruimen!L64</f>
        <v>0.57769230769230773</v>
      </c>
      <c r="M64" s="79">
        <f>[1]Pruimen!M94/Pruimen!M64</f>
        <v>1.3199999999999998</v>
      </c>
      <c r="N64" s="77">
        <f>[1]Pruimen!N94/Pruimen!N64</f>
        <v>0.97505617977528103</v>
      </c>
    </row>
    <row r="65" spans="1:14">
      <c r="A65" s="29">
        <v>2022</v>
      </c>
      <c r="B65" s="79">
        <f>[1]Pruimen!B95/Pruimen!B65</f>
        <v>0.435</v>
      </c>
      <c r="C65" s="79">
        <f>[1]Pruimen!C95/Pruimen!C65</f>
        <v>0.82750000000000001</v>
      </c>
      <c r="D65" s="79">
        <f>[1]Pruimen!D95/Pruimen!D65</f>
        <v>0.02</v>
      </c>
      <c r="E65" s="79">
        <f>[1]Pruimen!E95/Pruimen!E65</f>
        <v>0.20600000000000002</v>
      </c>
      <c r="F65" s="79">
        <f>[1]Pruimen!F95/Pruimen!F65</f>
        <v>0.97750000000000004</v>
      </c>
      <c r="G65" s="79">
        <f>[1]Pruimen!G95/Pruimen!G65</f>
        <v>1.1812499999999999</v>
      </c>
      <c r="H65" s="79">
        <f>[1]Pruimen!H95/Pruimen!H65</f>
        <v>0.50291666666666668</v>
      </c>
      <c r="I65" s="79">
        <f>[1]Pruimen!I95/Pruimen!I65</f>
        <v>0.73049999999999993</v>
      </c>
      <c r="J65" s="79">
        <f>[1]Pruimen!J95/Pruimen!J65</f>
        <v>0.58374999999999999</v>
      </c>
      <c r="K65" s="79">
        <f>[1]Pruimen!K95/Pruimen!K65</f>
        <v>0.68714285714285717</v>
      </c>
      <c r="L65" s="79">
        <f>[1]Pruimen!L95/Pruimen!L65</f>
        <v>0.61499999999999999</v>
      </c>
      <c r="M65" s="79">
        <f>[1]Pruimen!M95/Pruimen!M65</f>
        <v>1.4451351351351351</v>
      </c>
      <c r="N65" s="77">
        <f>[1]Pruimen!N95/Pruimen!N65</f>
        <v>0.99813953488372087</v>
      </c>
    </row>
    <row r="66" spans="1:14">
      <c r="A66" s="29">
        <v>2023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1"/>
    </row>
    <row r="67" spans="1:14">
      <c r="A67" s="31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76"/>
  <sheetViews>
    <sheetView zoomScale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/>
  <cols>
    <col min="1" max="1" width="10.7109375" style="6" customWidth="1"/>
    <col min="2" max="14" width="12.7109375" style="5" customWidth="1"/>
    <col min="15" max="80" width="10.7109375" style="5" customWidth="1"/>
    <col min="81" max="16384" width="9.140625" style="5"/>
  </cols>
  <sheetData>
    <row r="1" spans="1:30" s="2" customFormat="1" ht="39.950000000000003" customHeight="1">
      <c r="A1" s="51" t="s">
        <v>17</v>
      </c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  <c r="O1" s="4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2" customFormat="1" ht="24.95" customHeight="1">
      <c r="A2" s="55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8</v>
      </c>
      <c r="I2" s="56" t="s">
        <v>9</v>
      </c>
      <c r="J2" s="56" t="s">
        <v>10</v>
      </c>
      <c r="K2" s="56" t="s">
        <v>11</v>
      </c>
      <c r="L2" s="56" t="s">
        <v>12</v>
      </c>
      <c r="M2" s="56" t="s">
        <v>13</v>
      </c>
      <c r="N2" s="56" t="s">
        <v>14</v>
      </c>
      <c r="O2" s="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s="2" customFormat="1">
      <c r="A3" s="57">
        <v>1960</v>
      </c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  <c r="O3" s="4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s="2" customFormat="1">
      <c r="A4" s="29">
        <v>1961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30" s="2" customFormat="1">
      <c r="A5" s="29">
        <v>1962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</row>
    <row r="6" spans="1:30" s="2" customFormat="1">
      <c r="A6" s="29">
        <v>1963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2"/>
    </row>
    <row r="7" spans="1:30" s="2" customFormat="1">
      <c r="A7" s="29">
        <v>1964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2"/>
    </row>
    <row r="8" spans="1:30" s="2" customFormat="1">
      <c r="A8" s="29">
        <v>1965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2"/>
    </row>
    <row r="9" spans="1:30" s="2" customFormat="1">
      <c r="A9" s="29">
        <v>1966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2"/>
      <c r="O9" s="4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s="2" customFormat="1">
      <c r="A10" s="26">
        <v>1967</v>
      </c>
      <c r="B10" s="61">
        <v>192</v>
      </c>
      <c r="C10" s="61">
        <v>125</v>
      </c>
      <c r="D10" s="61">
        <v>28</v>
      </c>
      <c r="E10" s="61">
        <v>258</v>
      </c>
      <c r="F10" s="61">
        <f>168+28</f>
        <v>196</v>
      </c>
      <c r="G10" s="61">
        <v>9386</v>
      </c>
      <c r="H10" s="61">
        <v>1912</v>
      </c>
      <c r="I10" s="61">
        <v>933</v>
      </c>
      <c r="J10" s="61">
        <v>3008</v>
      </c>
      <c r="K10" s="61">
        <v>1840</v>
      </c>
      <c r="L10" s="61">
        <v>1953</v>
      </c>
      <c r="M10" s="61">
        <v>2899</v>
      </c>
      <c r="N10" s="62">
        <f t="shared" ref="N10:N34" si="0">SUM(B10:M10)</f>
        <v>22730</v>
      </c>
      <c r="O10" s="4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s="2" customFormat="1">
      <c r="A11" s="26">
        <v>1968</v>
      </c>
      <c r="B11" s="61">
        <v>178</v>
      </c>
      <c r="C11" s="61">
        <v>107</v>
      </c>
      <c r="D11" s="61">
        <v>28</v>
      </c>
      <c r="E11" s="61">
        <v>228</v>
      </c>
      <c r="F11" s="61">
        <f>174+51</f>
        <v>225</v>
      </c>
      <c r="G11" s="61">
        <v>5940</v>
      </c>
      <c r="H11" s="61">
        <v>1706</v>
      </c>
      <c r="I11" s="61">
        <v>865</v>
      </c>
      <c r="J11" s="61">
        <v>2618</v>
      </c>
      <c r="K11" s="61">
        <v>1749</v>
      </c>
      <c r="L11" s="61">
        <v>1711</v>
      </c>
      <c r="M11" s="61">
        <v>2261</v>
      </c>
      <c r="N11" s="62">
        <f t="shared" si="0"/>
        <v>17616</v>
      </c>
      <c r="O11" s="4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s="2" customFormat="1">
      <c r="A12" s="26">
        <v>1969</v>
      </c>
      <c r="B12" s="61">
        <v>139</v>
      </c>
      <c r="C12" s="61">
        <v>93</v>
      </c>
      <c r="D12" s="61">
        <v>24</v>
      </c>
      <c r="E12" s="61">
        <v>177</v>
      </c>
      <c r="F12" s="61">
        <f>171+68</f>
        <v>239</v>
      </c>
      <c r="G12" s="61">
        <v>5356</v>
      </c>
      <c r="H12" s="61">
        <v>1506</v>
      </c>
      <c r="I12" s="61">
        <v>761</v>
      </c>
      <c r="J12" s="61">
        <v>2291</v>
      </c>
      <c r="K12" s="61">
        <v>1631</v>
      </c>
      <c r="L12" s="61">
        <v>1408</v>
      </c>
      <c r="M12" s="61">
        <v>2039</v>
      </c>
      <c r="N12" s="62">
        <f t="shared" si="0"/>
        <v>15664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s="2" customFormat="1">
      <c r="A13" s="26">
        <v>1970</v>
      </c>
      <c r="B13" s="61">
        <v>110</v>
      </c>
      <c r="C13" s="61">
        <v>70</v>
      </c>
      <c r="D13" s="61">
        <v>20</v>
      </c>
      <c r="E13" s="61">
        <v>129</v>
      </c>
      <c r="F13" s="61">
        <f>161+87</f>
        <v>248</v>
      </c>
      <c r="G13" s="61">
        <v>4471</v>
      </c>
      <c r="H13" s="61">
        <v>1230</v>
      </c>
      <c r="I13" s="61">
        <v>636</v>
      </c>
      <c r="J13" s="61">
        <v>1866</v>
      </c>
      <c r="K13" s="61">
        <v>1384</v>
      </c>
      <c r="L13" s="61">
        <v>1121</v>
      </c>
      <c r="M13" s="61">
        <v>1677</v>
      </c>
      <c r="N13" s="62">
        <f t="shared" si="0"/>
        <v>12962</v>
      </c>
      <c r="O13" s="4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s="2" customFormat="1">
      <c r="A14" s="26">
        <v>1971</v>
      </c>
      <c r="B14" s="61">
        <v>74</v>
      </c>
      <c r="C14" s="61">
        <v>58</v>
      </c>
      <c r="D14" s="61">
        <v>10</v>
      </c>
      <c r="E14" s="61">
        <v>99</v>
      </c>
      <c r="F14" s="61">
        <f>154+94</f>
        <v>248</v>
      </c>
      <c r="G14" s="61">
        <v>3324</v>
      </c>
      <c r="H14" s="61">
        <v>982</v>
      </c>
      <c r="I14" s="61">
        <v>523</v>
      </c>
      <c r="J14" s="61">
        <v>1342</v>
      </c>
      <c r="K14" s="61">
        <v>1111</v>
      </c>
      <c r="L14" s="61">
        <v>825</v>
      </c>
      <c r="M14" s="61">
        <v>1345</v>
      </c>
      <c r="N14" s="62">
        <f t="shared" si="0"/>
        <v>9941</v>
      </c>
      <c r="O14" s="4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s="2" customFormat="1">
      <c r="A15" s="26">
        <v>1972</v>
      </c>
      <c r="B15" s="61">
        <v>66</v>
      </c>
      <c r="C15" s="61">
        <v>53</v>
      </c>
      <c r="D15" s="61">
        <v>10</v>
      </c>
      <c r="E15" s="61">
        <v>84</v>
      </c>
      <c r="F15" s="61">
        <f>149+97</f>
        <v>246</v>
      </c>
      <c r="G15" s="61">
        <v>3105</v>
      </c>
      <c r="H15" s="61">
        <v>902</v>
      </c>
      <c r="I15" s="61">
        <v>471</v>
      </c>
      <c r="J15" s="61">
        <v>1214</v>
      </c>
      <c r="K15" s="61">
        <v>1029</v>
      </c>
      <c r="L15" s="61">
        <v>704</v>
      </c>
      <c r="M15" s="61">
        <v>1134</v>
      </c>
      <c r="N15" s="62">
        <f t="shared" si="0"/>
        <v>9018</v>
      </c>
      <c r="O15" s="4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s="2" customFormat="1">
      <c r="A16" s="26">
        <v>1973</v>
      </c>
      <c r="B16" s="61">
        <v>51</v>
      </c>
      <c r="C16" s="61">
        <v>41</v>
      </c>
      <c r="D16" s="61">
        <v>6</v>
      </c>
      <c r="E16" s="61">
        <v>65</v>
      </c>
      <c r="F16" s="61">
        <f>146+97</f>
        <v>243</v>
      </c>
      <c r="G16" s="61">
        <v>2743</v>
      </c>
      <c r="H16" s="61">
        <v>792</v>
      </c>
      <c r="I16" s="61">
        <v>411</v>
      </c>
      <c r="J16" s="61">
        <v>1117</v>
      </c>
      <c r="K16" s="61">
        <v>961</v>
      </c>
      <c r="L16" s="61">
        <v>611</v>
      </c>
      <c r="M16" s="61">
        <v>999</v>
      </c>
      <c r="N16" s="62">
        <f t="shared" si="0"/>
        <v>8040</v>
      </c>
      <c r="O16" s="4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s="2" customFormat="1">
      <c r="A17" s="26">
        <v>1974</v>
      </c>
      <c r="B17" s="61">
        <v>41</v>
      </c>
      <c r="C17" s="61">
        <v>35</v>
      </c>
      <c r="D17" s="61">
        <v>5</v>
      </c>
      <c r="E17" s="61">
        <v>65</v>
      </c>
      <c r="F17" s="61">
        <f>146+96</f>
        <v>242</v>
      </c>
      <c r="G17" s="61">
        <v>2586</v>
      </c>
      <c r="H17" s="61">
        <v>739</v>
      </c>
      <c r="I17" s="61">
        <v>395</v>
      </c>
      <c r="J17" s="61">
        <v>1015</v>
      </c>
      <c r="K17" s="61">
        <v>916</v>
      </c>
      <c r="L17" s="61">
        <v>546</v>
      </c>
      <c r="M17" s="61">
        <v>936</v>
      </c>
      <c r="N17" s="62">
        <f t="shared" si="0"/>
        <v>7521</v>
      </c>
      <c r="O17" s="4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s="2" customFormat="1">
      <c r="A18" s="26">
        <v>1975</v>
      </c>
      <c r="B18" s="61">
        <v>37</v>
      </c>
      <c r="C18" s="61">
        <v>36</v>
      </c>
      <c r="D18" s="61">
        <v>7</v>
      </c>
      <c r="E18" s="61">
        <v>55</v>
      </c>
      <c r="F18" s="61">
        <f>143+96</f>
        <v>239</v>
      </c>
      <c r="G18" s="61">
        <v>2539</v>
      </c>
      <c r="H18" s="61">
        <v>723</v>
      </c>
      <c r="I18" s="61">
        <v>370</v>
      </c>
      <c r="J18" s="61">
        <v>965</v>
      </c>
      <c r="K18" s="61">
        <v>905</v>
      </c>
      <c r="L18" s="61">
        <v>539</v>
      </c>
      <c r="M18" s="61">
        <v>848</v>
      </c>
      <c r="N18" s="62">
        <f t="shared" si="0"/>
        <v>7263</v>
      </c>
      <c r="O18" s="4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s="2" customFormat="1">
      <c r="A19" s="26">
        <v>1976</v>
      </c>
      <c r="B19" s="61">
        <v>37</v>
      </c>
      <c r="C19" s="61">
        <v>33</v>
      </c>
      <c r="D19" s="61">
        <v>3</v>
      </c>
      <c r="E19" s="61">
        <v>50</v>
      </c>
      <c r="F19" s="61">
        <f>138+94</f>
        <v>232</v>
      </c>
      <c r="G19" s="61">
        <v>2414</v>
      </c>
      <c r="H19" s="61">
        <v>674</v>
      </c>
      <c r="I19" s="61">
        <v>349</v>
      </c>
      <c r="J19" s="61">
        <v>878</v>
      </c>
      <c r="K19" s="61">
        <v>863</v>
      </c>
      <c r="L19" s="61">
        <v>479</v>
      </c>
      <c r="M19" s="61">
        <v>740</v>
      </c>
      <c r="N19" s="62">
        <f t="shared" si="0"/>
        <v>6752</v>
      </c>
      <c r="O19" s="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s="2" customFormat="1">
      <c r="A20" s="26">
        <v>1977</v>
      </c>
      <c r="B20" s="61">
        <v>33</v>
      </c>
      <c r="C20" s="61">
        <v>30</v>
      </c>
      <c r="D20" s="61">
        <v>5</v>
      </c>
      <c r="E20" s="61">
        <v>49</v>
      </c>
      <c r="F20" s="61">
        <f>128+100</f>
        <v>228</v>
      </c>
      <c r="G20" s="61">
        <v>2224</v>
      </c>
      <c r="H20" s="61">
        <v>634</v>
      </c>
      <c r="I20" s="61">
        <v>335</v>
      </c>
      <c r="J20" s="61">
        <v>794</v>
      </c>
      <c r="K20" s="61">
        <v>807</v>
      </c>
      <c r="L20" s="61">
        <v>433</v>
      </c>
      <c r="M20" s="61">
        <v>658</v>
      </c>
      <c r="N20" s="62">
        <f t="shared" si="0"/>
        <v>6230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s="2" customFormat="1">
      <c r="A21" s="26">
        <v>1978</v>
      </c>
      <c r="B21" s="61">
        <v>30</v>
      </c>
      <c r="C21" s="61">
        <v>26</v>
      </c>
      <c r="D21" s="61">
        <v>4</v>
      </c>
      <c r="E21" s="61">
        <v>37</v>
      </c>
      <c r="F21" s="61">
        <v>227</v>
      </c>
      <c r="G21" s="61">
        <v>2125</v>
      </c>
      <c r="H21" s="61">
        <v>606</v>
      </c>
      <c r="I21" s="61">
        <v>321</v>
      </c>
      <c r="J21" s="61">
        <v>752</v>
      </c>
      <c r="K21" s="61">
        <v>786</v>
      </c>
      <c r="L21" s="61">
        <v>403</v>
      </c>
      <c r="M21" s="61">
        <v>642</v>
      </c>
      <c r="N21" s="62">
        <f t="shared" si="0"/>
        <v>5959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s="2" customFormat="1">
      <c r="A22" s="26">
        <v>1979</v>
      </c>
      <c r="B22" s="61">
        <v>29</v>
      </c>
      <c r="C22" s="61">
        <v>22</v>
      </c>
      <c r="D22" s="61">
        <v>3</v>
      </c>
      <c r="E22" s="61">
        <v>32</v>
      </c>
      <c r="F22" s="61">
        <f>123+98</f>
        <v>221</v>
      </c>
      <c r="G22" s="61">
        <v>1973</v>
      </c>
      <c r="H22" s="61">
        <v>585</v>
      </c>
      <c r="I22" s="61">
        <v>304</v>
      </c>
      <c r="J22" s="61">
        <v>690</v>
      </c>
      <c r="K22" s="61">
        <v>766</v>
      </c>
      <c r="L22" s="61">
        <v>377</v>
      </c>
      <c r="M22" s="61">
        <v>606</v>
      </c>
      <c r="N22" s="62">
        <f t="shared" si="0"/>
        <v>5608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s="2" customFormat="1">
      <c r="A23" s="26">
        <v>1980</v>
      </c>
      <c r="B23" s="61">
        <v>26</v>
      </c>
      <c r="C23" s="61">
        <v>20</v>
      </c>
      <c r="D23" s="61">
        <v>5</v>
      </c>
      <c r="E23" s="61">
        <v>34</v>
      </c>
      <c r="F23" s="61">
        <f>116+98</f>
        <v>214</v>
      </c>
      <c r="G23" s="61">
        <v>1771</v>
      </c>
      <c r="H23" s="61">
        <v>508</v>
      </c>
      <c r="I23" s="61">
        <v>283</v>
      </c>
      <c r="J23" s="61">
        <v>619</v>
      </c>
      <c r="K23" s="61">
        <v>698</v>
      </c>
      <c r="L23" s="61">
        <v>354</v>
      </c>
      <c r="M23" s="61">
        <v>564</v>
      </c>
      <c r="N23" s="62">
        <f t="shared" si="0"/>
        <v>5096</v>
      </c>
      <c r="O23" s="3"/>
    </row>
    <row r="24" spans="1:30" s="2" customFormat="1">
      <c r="A24" s="26">
        <v>1981</v>
      </c>
      <c r="B24" s="61">
        <v>25</v>
      </c>
      <c r="C24" s="61">
        <v>19</v>
      </c>
      <c r="D24" s="61">
        <v>4</v>
      </c>
      <c r="E24" s="61">
        <v>28</v>
      </c>
      <c r="F24" s="61">
        <v>213</v>
      </c>
      <c r="G24" s="61">
        <v>1682</v>
      </c>
      <c r="H24" s="61">
        <v>480</v>
      </c>
      <c r="I24" s="61">
        <v>258</v>
      </c>
      <c r="J24" s="61">
        <v>588</v>
      </c>
      <c r="K24" s="61">
        <v>660</v>
      </c>
      <c r="L24" s="61">
        <v>336</v>
      </c>
      <c r="M24" s="61">
        <v>542</v>
      </c>
      <c r="N24" s="62">
        <f t="shared" si="0"/>
        <v>4835</v>
      </c>
      <c r="O24" s="3"/>
    </row>
    <row r="25" spans="1:30" s="2" customFormat="1">
      <c r="A25" s="26">
        <v>1982</v>
      </c>
      <c r="B25" s="61">
        <v>24</v>
      </c>
      <c r="C25" s="61">
        <v>17</v>
      </c>
      <c r="D25" s="61">
        <v>4</v>
      </c>
      <c r="E25" s="61">
        <v>32</v>
      </c>
      <c r="F25" s="61">
        <f>107+101</f>
        <v>208</v>
      </c>
      <c r="G25" s="61">
        <v>1620</v>
      </c>
      <c r="H25" s="61">
        <v>459</v>
      </c>
      <c r="I25" s="61">
        <v>255</v>
      </c>
      <c r="J25" s="61">
        <v>562</v>
      </c>
      <c r="K25" s="61">
        <v>634</v>
      </c>
      <c r="L25" s="61">
        <v>333</v>
      </c>
      <c r="M25" s="61">
        <v>512</v>
      </c>
      <c r="N25" s="62">
        <f t="shared" si="0"/>
        <v>4660</v>
      </c>
    </row>
    <row r="26" spans="1:30" s="2" customFormat="1">
      <c r="A26" s="26">
        <v>1983</v>
      </c>
      <c r="B26" s="61">
        <v>23</v>
      </c>
      <c r="C26" s="61">
        <v>16</v>
      </c>
      <c r="D26" s="61">
        <v>7</v>
      </c>
      <c r="E26" s="61">
        <v>30</v>
      </c>
      <c r="F26" s="61">
        <f>103+101</f>
        <v>204</v>
      </c>
      <c r="G26" s="61">
        <v>1566</v>
      </c>
      <c r="H26" s="61">
        <v>440</v>
      </c>
      <c r="I26" s="61">
        <v>258</v>
      </c>
      <c r="J26" s="61">
        <v>548</v>
      </c>
      <c r="K26" s="61">
        <v>631</v>
      </c>
      <c r="L26" s="61">
        <v>319</v>
      </c>
      <c r="M26" s="61">
        <v>493</v>
      </c>
      <c r="N26" s="62">
        <f t="shared" si="0"/>
        <v>4535</v>
      </c>
      <c r="O26" s="3"/>
    </row>
    <row r="27" spans="1:30" s="2" customFormat="1">
      <c r="A27" s="29">
        <v>1984</v>
      </c>
      <c r="B27" s="61">
        <v>24</v>
      </c>
      <c r="C27" s="61">
        <v>15</v>
      </c>
      <c r="D27" s="61">
        <v>3</v>
      </c>
      <c r="E27" s="61">
        <v>28</v>
      </c>
      <c r="F27" s="61">
        <f>105+98</f>
        <v>203</v>
      </c>
      <c r="G27" s="61">
        <v>1522</v>
      </c>
      <c r="H27" s="61">
        <v>432</v>
      </c>
      <c r="I27" s="61">
        <v>243</v>
      </c>
      <c r="J27" s="61">
        <v>527</v>
      </c>
      <c r="K27" s="61">
        <v>619</v>
      </c>
      <c r="L27" s="61">
        <v>315</v>
      </c>
      <c r="M27" s="61">
        <v>474</v>
      </c>
      <c r="N27" s="62">
        <f t="shared" si="0"/>
        <v>4405</v>
      </c>
      <c r="O27" s="4"/>
    </row>
    <row r="28" spans="1:30" s="2" customFormat="1">
      <c r="A28" s="29">
        <v>1985</v>
      </c>
      <c r="B28" s="61">
        <v>25</v>
      </c>
      <c r="C28" s="61">
        <v>12</v>
      </c>
      <c r="D28" s="61">
        <v>7</v>
      </c>
      <c r="E28" s="61">
        <v>26</v>
      </c>
      <c r="F28" s="61">
        <f>100+95</f>
        <v>195</v>
      </c>
      <c r="G28" s="61">
        <v>1486</v>
      </c>
      <c r="H28" s="61">
        <v>420</v>
      </c>
      <c r="I28" s="61">
        <v>237</v>
      </c>
      <c r="J28" s="61">
        <v>508</v>
      </c>
      <c r="K28" s="61">
        <v>598</v>
      </c>
      <c r="L28" s="61">
        <v>297</v>
      </c>
      <c r="M28" s="61">
        <v>452</v>
      </c>
      <c r="N28" s="62">
        <f t="shared" si="0"/>
        <v>4263</v>
      </c>
      <c r="O28" s="4"/>
    </row>
    <row r="29" spans="1:30" s="2" customFormat="1">
      <c r="A29" s="29">
        <v>1986</v>
      </c>
      <c r="B29" s="61">
        <v>22</v>
      </c>
      <c r="C29" s="61">
        <v>14</v>
      </c>
      <c r="D29" s="61">
        <v>10</v>
      </c>
      <c r="E29" s="61">
        <v>24</v>
      </c>
      <c r="F29" s="61">
        <v>192</v>
      </c>
      <c r="G29" s="61">
        <v>1403</v>
      </c>
      <c r="H29" s="61">
        <v>404</v>
      </c>
      <c r="I29" s="61">
        <v>226</v>
      </c>
      <c r="J29" s="61">
        <v>460</v>
      </c>
      <c r="K29" s="61">
        <v>578</v>
      </c>
      <c r="L29" s="61">
        <v>283</v>
      </c>
      <c r="M29" s="61">
        <v>412</v>
      </c>
      <c r="N29" s="62">
        <f t="shared" si="0"/>
        <v>4028</v>
      </c>
      <c r="O29" s="4"/>
    </row>
    <row r="30" spans="1:30" s="2" customFormat="1">
      <c r="A30" s="29">
        <v>1987</v>
      </c>
      <c r="B30" s="61">
        <v>19</v>
      </c>
      <c r="C30" s="61">
        <v>12</v>
      </c>
      <c r="D30" s="61">
        <v>7</v>
      </c>
      <c r="E30" s="61">
        <v>26</v>
      </c>
      <c r="F30" s="61">
        <v>188</v>
      </c>
      <c r="G30" s="61">
        <v>1313</v>
      </c>
      <c r="H30" s="61">
        <v>378</v>
      </c>
      <c r="I30" s="61">
        <v>221</v>
      </c>
      <c r="J30" s="61">
        <v>423</v>
      </c>
      <c r="K30" s="61">
        <v>570</v>
      </c>
      <c r="L30" s="61">
        <v>271</v>
      </c>
      <c r="M30" s="61">
        <v>397</v>
      </c>
      <c r="N30" s="62">
        <f t="shared" si="0"/>
        <v>3825</v>
      </c>
      <c r="O30" s="4"/>
    </row>
    <row r="31" spans="1:30" s="2" customFormat="1">
      <c r="A31" s="29">
        <v>1988</v>
      </c>
      <c r="B31" s="61">
        <v>18</v>
      </c>
      <c r="C31" s="61">
        <v>10</v>
      </c>
      <c r="D31" s="61">
        <v>6</v>
      </c>
      <c r="E31" s="61">
        <v>26</v>
      </c>
      <c r="F31" s="61">
        <v>185</v>
      </c>
      <c r="G31" s="61">
        <v>1238</v>
      </c>
      <c r="H31" s="61">
        <v>368</v>
      </c>
      <c r="I31" s="61">
        <v>215</v>
      </c>
      <c r="J31" s="61">
        <v>412</v>
      </c>
      <c r="K31" s="61">
        <v>548</v>
      </c>
      <c r="L31" s="61">
        <v>250</v>
      </c>
      <c r="M31" s="61">
        <v>389</v>
      </c>
      <c r="N31" s="62">
        <f t="shared" si="0"/>
        <v>3665</v>
      </c>
      <c r="O31" s="4"/>
      <c r="AD31" s="1"/>
    </row>
    <row r="32" spans="1:30" s="2" customFormat="1">
      <c r="A32" s="29">
        <v>1989</v>
      </c>
      <c r="B32" s="61">
        <v>15</v>
      </c>
      <c r="C32" s="61">
        <v>10</v>
      </c>
      <c r="D32" s="61">
        <v>6</v>
      </c>
      <c r="E32" s="61">
        <v>21</v>
      </c>
      <c r="F32" s="61">
        <v>189</v>
      </c>
      <c r="G32" s="61">
        <v>1214</v>
      </c>
      <c r="H32" s="61">
        <v>366</v>
      </c>
      <c r="I32" s="61">
        <v>216</v>
      </c>
      <c r="J32" s="61">
        <v>399</v>
      </c>
      <c r="K32" s="61">
        <v>547</v>
      </c>
      <c r="L32" s="61">
        <v>253</v>
      </c>
      <c r="M32" s="61">
        <v>374</v>
      </c>
      <c r="N32" s="62">
        <f t="shared" si="0"/>
        <v>3610</v>
      </c>
      <c r="O32" s="4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s="2" customFormat="1">
      <c r="A33" s="29">
        <v>1990</v>
      </c>
      <c r="B33" s="61">
        <v>12</v>
      </c>
      <c r="C33" s="61">
        <v>10</v>
      </c>
      <c r="D33" s="61">
        <v>4</v>
      </c>
      <c r="E33" s="61">
        <v>23</v>
      </c>
      <c r="F33" s="61">
        <v>183</v>
      </c>
      <c r="G33" s="61">
        <v>1188</v>
      </c>
      <c r="H33" s="61">
        <v>356</v>
      </c>
      <c r="I33" s="61">
        <v>210</v>
      </c>
      <c r="J33" s="61">
        <v>384</v>
      </c>
      <c r="K33" s="61">
        <v>534</v>
      </c>
      <c r="L33" s="61">
        <v>255</v>
      </c>
      <c r="M33" s="61">
        <v>364</v>
      </c>
      <c r="N33" s="62">
        <f t="shared" si="0"/>
        <v>3523</v>
      </c>
      <c r="O33" s="4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s="2" customFormat="1">
      <c r="A34" s="29">
        <v>1991</v>
      </c>
      <c r="B34" s="61">
        <v>13</v>
      </c>
      <c r="C34" s="61">
        <v>11</v>
      </c>
      <c r="D34" s="61">
        <v>4</v>
      </c>
      <c r="E34" s="61">
        <v>23</v>
      </c>
      <c r="F34" s="61">
        <v>180</v>
      </c>
      <c r="G34" s="61">
        <v>1175</v>
      </c>
      <c r="H34" s="61">
        <v>350</v>
      </c>
      <c r="I34" s="61">
        <v>206</v>
      </c>
      <c r="J34" s="61">
        <v>376</v>
      </c>
      <c r="K34" s="61">
        <v>525</v>
      </c>
      <c r="L34" s="61">
        <v>246</v>
      </c>
      <c r="M34" s="61">
        <v>361</v>
      </c>
      <c r="N34" s="62">
        <f t="shared" si="0"/>
        <v>3470</v>
      </c>
      <c r="O34" s="4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s="2" customFormat="1">
      <c r="A35" s="29">
        <v>1992</v>
      </c>
      <c r="B35" s="61">
        <v>16</v>
      </c>
      <c r="C35" s="61">
        <v>10</v>
      </c>
      <c r="D35" s="61">
        <v>4</v>
      </c>
      <c r="E35" s="61">
        <v>22</v>
      </c>
      <c r="F35" s="61">
        <v>178</v>
      </c>
      <c r="G35" s="61">
        <v>1178</v>
      </c>
      <c r="H35" s="61">
        <v>348</v>
      </c>
      <c r="I35" s="61">
        <v>205</v>
      </c>
      <c r="J35" s="61">
        <v>364</v>
      </c>
      <c r="K35" s="61">
        <v>515</v>
      </c>
      <c r="L35" s="61">
        <v>238</v>
      </c>
      <c r="M35" s="61">
        <v>344</v>
      </c>
      <c r="N35" s="62">
        <v>3422</v>
      </c>
      <c r="O35" s="4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s="2" customFormat="1">
      <c r="A36" s="29">
        <v>1993</v>
      </c>
      <c r="B36" s="61">
        <v>17</v>
      </c>
      <c r="C36" s="61">
        <v>9</v>
      </c>
      <c r="D36" s="61">
        <v>3</v>
      </c>
      <c r="E36" s="61">
        <v>21</v>
      </c>
      <c r="F36" s="61">
        <v>174</v>
      </c>
      <c r="G36" s="61">
        <v>1125</v>
      </c>
      <c r="H36" s="61">
        <v>332</v>
      </c>
      <c r="I36" s="61">
        <v>198</v>
      </c>
      <c r="J36" s="61">
        <v>352</v>
      </c>
      <c r="K36" s="61">
        <v>493</v>
      </c>
      <c r="L36" s="61">
        <v>223</v>
      </c>
      <c r="M36" s="61">
        <v>333</v>
      </c>
      <c r="N36" s="62">
        <f t="shared" ref="N36:N48" si="1">SUM(B36:M36)</f>
        <v>3280</v>
      </c>
      <c r="O36" s="4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s="2" customFormat="1">
      <c r="A37" s="29">
        <v>1994</v>
      </c>
      <c r="B37" s="61">
        <v>20</v>
      </c>
      <c r="C37" s="61">
        <v>9</v>
      </c>
      <c r="D37" s="61">
        <v>4</v>
      </c>
      <c r="E37" s="61">
        <v>17</v>
      </c>
      <c r="F37" s="61">
        <v>171</v>
      </c>
      <c r="G37" s="61">
        <v>1106</v>
      </c>
      <c r="H37" s="61">
        <v>306</v>
      </c>
      <c r="I37" s="61">
        <v>195</v>
      </c>
      <c r="J37" s="61">
        <v>336</v>
      </c>
      <c r="K37" s="61">
        <v>494</v>
      </c>
      <c r="L37" s="61">
        <v>217</v>
      </c>
      <c r="M37" s="61">
        <v>322</v>
      </c>
      <c r="N37" s="62">
        <f t="shared" si="1"/>
        <v>3197</v>
      </c>
      <c r="O37" s="4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s="2" customFormat="1">
      <c r="A38" s="29">
        <v>1995</v>
      </c>
      <c r="B38" s="61">
        <v>15</v>
      </c>
      <c r="C38" s="61">
        <v>9</v>
      </c>
      <c r="D38" s="61">
        <v>3</v>
      </c>
      <c r="E38" s="61">
        <v>21</v>
      </c>
      <c r="F38" s="61">
        <v>152</v>
      </c>
      <c r="G38" s="61">
        <v>1020</v>
      </c>
      <c r="H38" s="61">
        <v>290</v>
      </c>
      <c r="I38" s="61">
        <v>183</v>
      </c>
      <c r="J38" s="61">
        <v>315</v>
      </c>
      <c r="K38" s="61">
        <v>448</v>
      </c>
      <c r="L38" s="61">
        <v>194</v>
      </c>
      <c r="M38" s="61">
        <v>301</v>
      </c>
      <c r="N38" s="62">
        <f t="shared" si="1"/>
        <v>2951</v>
      </c>
      <c r="O38" s="4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s="2" customFormat="1">
      <c r="A39" s="29">
        <v>1996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2"/>
    </row>
    <row r="40" spans="1:30" s="2" customFormat="1">
      <c r="A40" s="29">
        <v>1997</v>
      </c>
      <c r="B40" s="61">
        <v>16</v>
      </c>
      <c r="C40" s="61">
        <v>8</v>
      </c>
      <c r="D40" s="61">
        <v>4</v>
      </c>
      <c r="E40" s="61">
        <v>22</v>
      </c>
      <c r="F40" s="61">
        <v>151</v>
      </c>
      <c r="G40" s="61">
        <v>929</v>
      </c>
      <c r="H40" s="61">
        <v>266</v>
      </c>
      <c r="I40" s="61">
        <v>181</v>
      </c>
      <c r="J40" s="61">
        <v>276</v>
      </c>
      <c r="K40" s="61">
        <v>443</v>
      </c>
      <c r="L40" s="61">
        <v>206</v>
      </c>
      <c r="M40" s="61">
        <v>292</v>
      </c>
      <c r="N40" s="62">
        <f t="shared" si="1"/>
        <v>2794</v>
      </c>
    </row>
    <row r="41" spans="1:30" s="2" customFormat="1">
      <c r="A41" s="29">
        <v>1998</v>
      </c>
      <c r="B41" s="61">
        <v>13</v>
      </c>
      <c r="C41" s="61">
        <v>7</v>
      </c>
      <c r="D41" s="61">
        <v>8</v>
      </c>
      <c r="E41" s="61">
        <v>19</v>
      </c>
      <c r="F41" s="61">
        <v>139</v>
      </c>
      <c r="G41" s="61">
        <v>877</v>
      </c>
      <c r="H41" s="61">
        <v>253</v>
      </c>
      <c r="I41" s="61">
        <v>162</v>
      </c>
      <c r="J41" s="61">
        <v>257</v>
      </c>
      <c r="K41" s="61">
        <v>426</v>
      </c>
      <c r="L41" s="61">
        <v>188</v>
      </c>
      <c r="M41" s="61">
        <v>274</v>
      </c>
      <c r="N41" s="62">
        <f t="shared" si="1"/>
        <v>2623</v>
      </c>
    </row>
    <row r="42" spans="1:30" s="2" customFormat="1">
      <c r="A42" s="29">
        <v>1999</v>
      </c>
      <c r="B42" s="61">
        <v>12</v>
      </c>
      <c r="C42" s="61">
        <v>7</v>
      </c>
      <c r="D42" s="61">
        <v>8</v>
      </c>
      <c r="E42" s="61">
        <v>23</v>
      </c>
      <c r="F42" s="61">
        <v>134</v>
      </c>
      <c r="G42" s="61">
        <v>851</v>
      </c>
      <c r="H42" s="61">
        <v>236</v>
      </c>
      <c r="I42" s="61">
        <v>147</v>
      </c>
      <c r="J42" s="61">
        <v>235</v>
      </c>
      <c r="K42" s="61">
        <v>410</v>
      </c>
      <c r="L42" s="61">
        <v>183</v>
      </c>
      <c r="M42" s="61">
        <v>264</v>
      </c>
      <c r="N42" s="62">
        <f t="shared" si="1"/>
        <v>2510</v>
      </c>
    </row>
    <row r="43" spans="1:30" s="2" customFormat="1">
      <c r="A43" s="29">
        <v>2000</v>
      </c>
      <c r="B43" s="47">
        <v>11</v>
      </c>
      <c r="C43" s="47">
        <v>7</v>
      </c>
      <c r="D43" s="47">
        <v>8</v>
      </c>
      <c r="E43" s="47">
        <v>22</v>
      </c>
      <c r="F43" s="47">
        <v>123</v>
      </c>
      <c r="G43" s="47">
        <v>777</v>
      </c>
      <c r="H43" s="47">
        <v>215</v>
      </c>
      <c r="I43" s="47">
        <v>132</v>
      </c>
      <c r="J43" s="47">
        <v>197</v>
      </c>
      <c r="K43" s="47">
        <v>382</v>
      </c>
      <c r="L43" s="47">
        <v>166</v>
      </c>
      <c r="M43" s="47">
        <v>251</v>
      </c>
      <c r="N43" s="62">
        <f t="shared" si="1"/>
        <v>2291</v>
      </c>
    </row>
    <row r="44" spans="1:30" s="2" customFormat="1">
      <c r="A44" s="29">
        <v>2001</v>
      </c>
      <c r="B44" s="47">
        <v>12</v>
      </c>
      <c r="C44" s="47">
        <v>6</v>
      </c>
      <c r="D44" s="47">
        <v>8</v>
      </c>
      <c r="E44" s="47">
        <v>21</v>
      </c>
      <c r="F44" s="47">
        <v>111</v>
      </c>
      <c r="G44" s="47">
        <v>697</v>
      </c>
      <c r="H44" s="47">
        <v>195</v>
      </c>
      <c r="I44" s="47">
        <v>128</v>
      </c>
      <c r="J44" s="47">
        <v>180</v>
      </c>
      <c r="K44" s="47">
        <v>343</v>
      </c>
      <c r="L44" s="47">
        <v>152</v>
      </c>
      <c r="M44" s="47">
        <v>235</v>
      </c>
      <c r="N44" s="62">
        <f t="shared" si="1"/>
        <v>2088</v>
      </c>
      <c r="O44" s="4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>
      <c r="A45" s="29">
        <v>2002</v>
      </c>
      <c r="B45" s="47">
        <v>13</v>
      </c>
      <c r="C45" s="47">
        <v>6</v>
      </c>
      <c r="D45" s="47">
        <v>7</v>
      </c>
      <c r="E45" s="47">
        <v>20</v>
      </c>
      <c r="F45" s="47">
        <v>109</v>
      </c>
      <c r="G45" s="47">
        <v>672</v>
      </c>
      <c r="H45" s="47">
        <v>187</v>
      </c>
      <c r="I45" s="47">
        <v>119</v>
      </c>
      <c r="J45" s="47">
        <v>157</v>
      </c>
      <c r="K45" s="47">
        <v>335</v>
      </c>
      <c r="L45" s="47">
        <v>147</v>
      </c>
      <c r="M45" s="47">
        <v>234</v>
      </c>
      <c r="N45" s="62">
        <f t="shared" si="1"/>
        <v>2006</v>
      </c>
    </row>
    <row r="46" spans="1:30">
      <c r="A46" s="29">
        <v>2003</v>
      </c>
      <c r="B46" s="47">
        <v>12</v>
      </c>
      <c r="C46" s="47">
        <v>6</v>
      </c>
      <c r="D46" s="47">
        <v>4</v>
      </c>
      <c r="E46" s="47">
        <v>20</v>
      </c>
      <c r="F46" s="47">
        <v>101</v>
      </c>
      <c r="G46" s="47">
        <v>608</v>
      </c>
      <c r="H46" s="47">
        <v>174</v>
      </c>
      <c r="I46" s="47">
        <v>105</v>
      </c>
      <c r="J46" s="47">
        <v>137</v>
      </c>
      <c r="K46" s="47">
        <v>320</v>
      </c>
      <c r="L46" s="47">
        <v>139</v>
      </c>
      <c r="M46" s="47">
        <v>220</v>
      </c>
      <c r="N46" s="62">
        <f t="shared" si="1"/>
        <v>1846</v>
      </c>
    </row>
    <row r="47" spans="1:30">
      <c r="A47" s="29">
        <v>2004</v>
      </c>
      <c r="B47" s="47">
        <v>11</v>
      </c>
      <c r="C47" s="47">
        <v>6</v>
      </c>
      <c r="D47" s="47">
        <v>7</v>
      </c>
      <c r="E47" s="47">
        <v>19</v>
      </c>
      <c r="F47" s="47">
        <v>100</v>
      </c>
      <c r="G47" s="47">
        <v>607</v>
      </c>
      <c r="H47" s="47">
        <v>169</v>
      </c>
      <c r="I47" s="47">
        <v>101</v>
      </c>
      <c r="J47" s="47">
        <v>137</v>
      </c>
      <c r="K47" s="47">
        <v>300</v>
      </c>
      <c r="L47" s="47">
        <v>142</v>
      </c>
      <c r="M47" s="47">
        <v>212</v>
      </c>
      <c r="N47" s="62">
        <f t="shared" si="1"/>
        <v>1811</v>
      </c>
    </row>
    <row r="48" spans="1:30">
      <c r="A48" s="29">
        <v>2005</v>
      </c>
      <c r="B48" s="47">
        <v>12</v>
      </c>
      <c r="C48" s="47">
        <v>7</v>
      </c>
      <c r="D48" s="47">
        <v>6</v>
      </c>
      <c r="E48" s="47">
        <v>17</v>
      </c>
      <c r="F48" s="47">
        <v>96</v>
      </c>
      <c r="G48" s="47">
        <v>580</v>
      </c>
      <c r="H48" s="47">
        <v>161</v>
      </c>
      <c r="I48" s="47">
        <v>97</v>
      </c>
      <c r="J48" s="47">
        <v>129</v>
      </c>
      <c r="K48" s="47">
        <v>291</v>
      </c>
      <c r="L48" s="47">
        <v>126</v>
      </c>
      <c r="M48" s="47">
        <v>206</v>
      </c>
      <c r="N48" s="62">
        <f t="shared" si="1"/>
        <v>1728</v>
      </c>
    </row>
    <row r="49" spans="1:14">
      <c r="A49" s="29">
        <v>2006</v>
      </c>
      <c r="B49" s="47">
        <v>11</v>
      </c>
      <c r="C49" s="47">
        <v>8</v>
      </c>
      <c r="D49" s="47">
        <v>10</v>
      </c>
      <c r="E49" s="47">
        <v>14</v>
      </c>
      <c r="F49" s="47">
        <v>91</v>
      </c>
      <c r="G49" s="47">
        <v>542</v>
      </c>
      <c r="H49" s="47">
        <v>157</v>
      </c>
      <c r="I49" s="47">
        <v>92</v>
      </c>
      <c r="J49" s="47">
        <v>130</v>
      </c>
      <c r="K49" s="47">
        <v>282</v>
      </c>
      <c r="L49" s="47">
        <v>119</v>
      </c>
      <c r="M49" s="47">
        <v>196</v>
      </c>
      <c r="N49" s="62">
        <f t="shared" ref="N49:N65" si="2">SUM(B49:M49)</f>
        <v>1652</v>
      </c>
    </row>
    <row r="50" spans="1:14">
      <c r="A50" s="29">
        <v>2007</v>
      </c>
      <c r="B50" s="47">
        <v>11</v>
      </c>
      <c r="C50" s="47">
        <v>6</v>
      </c>
      <c r="D50" s="47">
        <v>11</v>
      </c>
      <c r="E50" s="47">
        <v>13</v>
      </c>
      <c r="F50" s="47">
        <v>87</v>
      </c>
      <c r="G50" s="47">
        <v>528</v>
      </c>
      <c r="H50" s="47">
        <v>157</v>
      </c>
      <c r="I50" s="47">
        <v>86</v>
      </c>
      <c r="J50" s="47">
        <v>120</v>
      </c>
      <c r="K50" s="47">
        <v>273</v>
      </c>
      <c r="L50" s="47">
        <v>124</v>
      </c>
      <c r="M50" s="47">
        <v>205</v>
      </c>
      <c r="N50" s="62">
        <f t="shared" si="2"/>
        <v>1621</v>
      </c>
    </row>
    <row r="51" spans="1:14">
      <c r="A51" s="29">
        <v>2008</v>
      </c>
      <c r="B51" s="47">
        <v>13</v>
      </c>
      <c r="C51" s="47">
        <v>9</v>
      </c>
      <c r="D51" s="47">
        <v>9</v>
      </c>
      <c r="E51" s="47">
        <v>22</v>
      </c>
      <c r="F51" s="47">
        <v>89</v>
      </c>
      <c r="G51" s="47">
        <v>508</v>
      </c>
      <c r="H51" s="47">
        <v>153</v>
      </c>
      <c r="I51" s="47">
        <v>88</v>
      </c>
      <c r="J51" s="47">
        <v>121</v>
      </c>
      <c r="K51" s="47">
        <v>265</v>
      </c>
      <c r="L51" s="47">
        <v>133</v>
      </c>
      <c r="M51" s="47">
        <v>205</v>
      </c>
      <c r="N51" s="62">
        <f t="shared" si="2"/>
        <v>1615</v>
      </c>
    </row>
    <row r="52" spans="1:14">
      <c r="A52" s="29">
        <v>2009</v>
      </c>
      <c r="B52" s="47">
        <v>18</v>
      </c>
      <c r="C52" s="47">
        <v>10</v>
      </c>
      <c r="D52" s="47">
        <v>8</v>
      </c>
      <c r="E52" s="47">
        <v>28</v>
      </c>
      <c r="F52" s="47">
        <v>90</v>
      </c>
      <c r="G52" s="47">
        <v>502</v>
      </c>
      <c r="H52" s="47">
        <v>167</v>
      </c>
      <c r="I52" s="47">
        <v>85</v>
      </c>
      <c r="J52" s="47">
        <v>125</v>
      </c>
      <c r="K52" s="47">
        <v>254</v>
      </c>
      <c r="L52" s="47">
        <v>123</v>
      </c>
      <c r="M52" s="47">
        <v>213</v>
      </c>
      <c r="N52" s="62">
        <f t="shared" si="2"/>
        <v>1623</v>
      </c>
    </row>
    <row r="53" spans="1:14">
      <c r="A53" s="29">
        <v>2010</v>
      </c>
      <c r="B53" s="47">
        <v>14</v>
      </c>
      <c r="C53" s="47">
        <v>10</v>
      </c>
      <c r="D53" s="47">
        <v>7</v>
      </c>
      <c r="E53" s="47">
        <v>29</v>
      </c>
      <c r="F53" s="47">
        <v>82</v>
      </c>
      <c r="G53" s="47">
        <v>482</v>
      </c>
      <c r="H53" s="47">
        <v>163</v>
      </c>
      <c r="I53" s="47">
        <v>78</v>
      </c>
      <c r="J53" s="47">
        <v>130</v>
      </c>
      <c r="K53" s="47">
        <v>249</v>
      </c>
      <c r="L53" s="47">
        <v>108</v>
      </c>
      <c r="M53" s="47">
        <v>196</v>
      </c>
      <c r="N53" s="62">
        <f t="shared" si="2"/>
        <v>1548</v>
      </c>
    </row>
    <row r="54" spans="1:14">
      <c r="A54" s="29">
        <v>2011</v>
      </c>
      <c r="B54" s="63">
        <v>15</v>
      </c>
      <c r="C54" s="63">
        <v>9</v>
      </c>
      <c r="D54" s="63">
        <v>5</v>
      </c>
      <c r="E54" s="63">
        <v>22</v>
      </c>
      <c r="F54" s="63">
        <v>75</v>
      </c>
      <c r="G54" s="63">
        <v>458</v>
      </c>
      <c r="H54" s="63">
        <v>159</v>
      </c>
      <c r="I54" s="63">
        <v>72</v>
      </c>
      <c r="J54" s="63">
        <v>116</v>
      </c>
      <c r="K54" s="63">
        <v>252</v>
      </c>
      <c r="L54" s="63">
        <v>112</v>
      </c>
      <c r="M54" s="63">
        <v>190</v>
      </c>
      <c r="N54" s="64">
        <f t="shared" si="2"/>
        <v>1485</v>
      </c>
    </row>
    <row r="55" spans="1:14">
      <c r="A55" s="29">
        <v>2012</v>
      </c>
      <c r="B55" s="63">
        <v>11</v>
      </c>
      <c r="C55" s="63">
        <v>8</v>
      </c>
      <c r="D55" s="63">
        <v>4</v>
      </c>
      <c r="E55" s="63">
        <v>17</v>
      </c>
      <c r="F55" s="63">
        <v>74</v>
      </c>
      <c r="G55" s="63">
        <v>442</v>
      </c>
      <c r="H55" s="63">
        <v>153</v>
      </c>
      <c r="I55" s="63">
        <v>67</v>
      </c>
      <c r="J55" s="63">
        <v>108</v>
      </c>
      <c r="K55" s="63">
        <v>231</v>
      </c>
      <c r="L55" s="63">
        <v>107</v>
      </c>
      <c r="M55" s="63">
        <v>172</v>
      </c>
      <c r="N55" s="64">
        <f t="shared" si="2"/>
        <v>1394</v>
      </c>
    </row>
    <row r="56" spans="1:14">
      <c r="A56" s="29">
        <v>2013</v>
      </c>
      <c r="B56" s="63">
        <v>10</v>
      </c>
      <c r="C56" s="63">
        <v>8</v>
      </c>
      <c r="D56" s="63">
        <v>4</v>
      </c>
      <c r="E56" s="63">
        <v>22</v>
      </c>
      <c r="F56" s="63">
        <v>69</v>
      </c>
      <c r="G56" s="63">
        <v>432</v>
      </c>
      <c r="H56" s="63">
        <v>142</v>
      </c>
      <c r="I56" s="63">
        <v>70</v>
      </c>
      <c r="J56" s="63">
        <v>102</v>
      </c>
      <c r="K56" s="63">
        <v>226</v>
      </c>
      <c r="L56" s="63">
        <v>105</v>
      </c>
      <c r="M56" s="63">
        <v>171</v>
      </c>
      <c r="N56" s="64">
        <f t="shared" si="2"/>
        <v>1361</v>
      </c>
    </row>
    <row r="57" spans="1:14">
      <c r="A57" s="29">
        <v>2014</v>
      </c>
      <c r="B57" s="63">
        <v>9</v>
      </c>
      <c r="C57" s="63">
        <v>5</v>
      </c>
      <c r="D57" s="63">
        <v>5</v>
      </c>
      <c r="E57" s="63">
        <v>22</v>
      </c>
      <c r="F57" s="63">
        <v>64</v>
      </c>
      <c r="G57" s="63">
        <v>435</v>
      </c>
      <c r="H57" s="63">
        <v>135</v>
      </c>
      <c r="I57" s="63">
        <v>65</v>
      </c>
      <c r="J57" s="63">
        <v>96</v>
      </c>
      <c r="K57" s="63">
        <v>214</v>
      </c>
      <c r="L57" s="63">
        <v>104</v>
      </c>
      <c r="M57" s="63">
        <v>161</v>
      </c>
      <c r="N57" s="64">
        <f t="shared" si="2"/>
        <v>1315</v>
      </c>
    </row>
    <row r="58" spans="1:14">
      <c r="A58" s="29">
        <v>2015</v>
      </c>
      <c r="B58" s="63">
        <v>6</v>
      </c>
      <c r="C58" s="63">
        <v>4</v>
      </c>
      <c r="D58" s="63">
        <v>2</v>
      </c>
      <c r="E58" s="63">
        <v>18</v>
      </c>
      <c r="F58" s="63">
        <v>61</v>
      </c>
      <c r="G58" s="63">
        <v>384</v>
      </c>
      <c r="H58" s="63">
        <v>110</v>
      </c>
      <c r="I58" s="63">
        <v>56</v>
      </c>
      <c r="J58" s="63">
        <v>78</v>
      </c>
      <c r="K58" s="63">
        <v>203</v>
      </c>
      <c r="L58" s="63">
        <v>88</v>
      </c>
      <c r="M58" s="63">
        <v>156</v>
      </c>
      <c r="N58" s="64">
        <f t="shared" si="2"/>
        <v>1166</v>
      </c>
    </row>
    <row r="59" spans="1:14">
      <c r="A59" s="29">
        <v>2016</v>
      </c>
      <c r="B59" s="63">
        <v>4</v>
      </c>
      <c r="C59" s="63">
        <v>4</v>
      </c>
      <c r="D59" s="63">
        <v>2</v>
      </c>
      <c r="E59" s="63">
        <v>14</v>
      </c>
      <c r="F59" s="63">
        <v>59</v>
      </c>
      <c r="G59" s="63">
        <v>357</v>
      </c>
      <c r="H59" s="63">
        <v>106</v>
      </c>
      <c r="I59" s="63">
        <v>49</v>
      </c>
      <c r="J59" s="63">
        <v>64</v>
      </c>
      <c r="K59" s="63">
        <v>195</v>
      </c>
      <c r="L59" s="63">
        <v>84</v>
      </c>
      <c r="M59" s="63">
        <v>146</v>
      </c>
      <c r="N59" s="64">
        <f t="shared" si="2"/>
        <v>1084</v>
      </c>
    </row>
    <row r="60" spans="1:14">
      <c r="A60" s="29">
        <v>2017</v>
      </c>
      <c r="B60" s="63">
        <v>5</v>
      </c>
      <c r="C60" s="63">
        <v>4</v>
      </c>
      <c r="D60" s="63">
        <v>4</v>
      </c>
      <c r="E60" s="63">
        <v>15</v>
      </c>
      <c r="F60" s="63">
        <v>60</v>
      </c>
      <c r="G60" s="63">
        <v>350</v>
      </c>
      <c r="H60" s="63">
        <v>101</v>
      </c>
      <c r="I60" s="63">
        <v>45</v>
      </c>
      <c r="J60" s="63">
        <v>63</v>
      </c>
      <c r="K60" s="63">
        <v>187</v>
      </c>
      <c r="L60" s="63">
        <v>83</v>
      </c>
      <c r="M60" s="63">
        <v>140</v>
      </c>
      <c r="N60" s="64">
        <f t="shared" si="2"/>
        <v>1057</v>
      </c>
    </row>
    <row r="61" spans="1:14">
      <c r="A61" s="29">
        <v>2018</v>
      </c>
      <c r="B61" s="63">
        <v>7</v>
      </c>
      <c r="C61" s="63">
        <v>4</v>
      </c>
      <c r="D61" s="63">
        <v>4</v>
      </c>
      <c r="E61" s="63">
        <v>16</v>
      </c>
      <c r="F61" s="63">
        <v>59</v>
      </c>
      <c r="G61" s="63">
        <v>334</v>
      </c>
      <c r="H61" s="63">
        <v>97</v>
      </c>
      <c r="I61" s="63">
        <v>43</v>
      </c>
      <c r="J61" s="63">
        <v>63</v>
      </c>
      <c r="K61" s="63">
        <v>181</v>
      </c>
      <c r="L61" s="63">
        <v>78</v>
      </c>
      <c r="M61" s="63">
        <v>128</v>
      </c>
      <c r="N61" s="64">
        <f t="shared" si="2"/>
        <v>1014</v>
      </c>
    </row>
    <row r="62" spans="1:14">
      <c r="A62" s="29">
        <v>2019</v>
      </c>
      <c r="B62" s="63">
        <v>6</v>
      </c>
      <c r="C62" s="63">
        <v>5</v>
      </c>
      <c r="D62" s="63">
        <v>4</v>
      </c>
      <c r="E62" s="63">
        <v>16</v>
      </c>
      <c r="F62" s="63">
        <v>55</v>
      </c>
      <c r="G62" s="63">
        <v>334</v>
      </c>
      <c r="H62" s="63">
        <v>125</v>
      </c>
      <c r="I62" s="63">
        <v>45</v>
      </c>
      <c r="J62" s="63">
        <v>35</v>
      </c>
      <c r="K62" s="63">
        <v>176</v>
      </c>
      <c r="L62" s="63">
        <v>78</v>
      </c>
      <c r="M62" s="63">
        <v>120</v>
      </c>
      <c r="N62" s="64">
        <f t="shared" si="2"/>
        <v>999</v>
      </c>
    </row>
    <row r="63" spans="1:14">
      <c r="A63" s="29">
        <v>2020</v>
      </c>
      <c r="B63" s="63">
        <v>8</v>
      </c>
      <c r="C63" s="63">
        <v>5</v>
      </c>
      <c r="D63" s="63">
        <v>4</v>
      </c>
      <c r="E63" s="63">
        <v>14</v>
      </c>
      <c r="F63" s="63">
        <v>51</v>
      </c>
      <c r="G63" s="63">
        <v>322</v>
      </c>
      <c r="H63" s="63">
        <v>118</v>
      </c>
      <c r="I63" s="63">
        <v>42</v>
      </c>
      <c r="J63" s="63">
        <v>34</v>
      </c>
      <c r="K63" s="63">
        <v>172</v>
      </c>
      <c r="L63" s="63">
        <v>74</v>
      </c>
      <c r="M63" s="63">
        <v>112</v>
      </c>
      <c r="N63" s="64">
        <f t="shared" si="2"/>
        <v>956</v>
      </c>
    </row>
    <row r="64" spans="1:14">
      <c r="A64" s="29">
        <v>2021</v>
      </c>
      <c r="B64" s="63">
        <v>8</v>
      </c>
      <c r="C64" s="63">
        <v>5</v>
      </c>
      <c r="D64" s="63">
        <v>5</v>
      </c>
      <c r="E64" s="63">
        <v>14</v>
      </c>
      <c r="F64" s="63">
        <v>51</v>
      </c>
      <c r="G64" s="63">
        <v>315</v>
      </c>
      <c r="H64" s="63">
        <v>113</v>
      </c>
      <c r="I64" s="63">
        <v>40</v>
      </c>
      <c r="J64" s="63">
        <v>35</v>
      </c>
      <c r="K64" s="63">
        <v>167</v>
      </c>
      <c r="L64" s="63">
        <v>70</v>
      </c>
      <c r="M64" s="63">
        <v>106</v>
      </c>
      <c r="N64" s="64">
        <f t="shared" si="2"/>
        <v>929</v>
      </c>
    </row>
    <row r="65" spans="1:14">
      <c r="A65" s="29">
        <v>2022</v>
      </c>
      <c r="B65" s="63">
        <v>7</v>
      </c>
      <c r="C65" s="63">
        <v>5</v>
      </c>
      <c r="D65" s="63">
        <v>5</v>
      </c>
      <c r="E65" s="63">
        <v>14</v>
      </c>
      <c r="F65" s="63">
        <v>53</v>
      </c>
      <c r="G65" s="63">
        <v>302</v>
      </c>
      <c r="H65" s="63">
        <v>115</v>
      </c>
      <c r="I65" s="63">
        <v>40</v>
      </c>
      <c r="J65" s="63">
        <v>35</v>
      </c>
      <c r="K65" s="63">
        <v>167</v>
      </c>
      <c r="L65" s="63">
        <v>71</v>
      </c>
      <c r="M65" s="63">
        <v>102</v>
      </c>
      <c r="N65" s="64">
        <f t="shared" si="2"/>
        <v>916</v>
      </c>
    </row>
    <row r="66" spans="1:14">
      <c r="A66" s="29">
        <v>2023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4"/>
    </row>
    <row r="67" spans="1:14">
      <c r="A67" s="31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6"/>
    </row>
    <row r="68" spans="1:14">
      <c r="A68" s="19" t="s">
        <v>15</v>
      </c>
      <c r="B68" s="20">
        <f>LARGE(B3:B67,1)</f>
        <v>192</v>
      </c>
      <c r="C68" s="20">
        <f t="shared" ref="C68:N68" si="3">LARGE(C3:C67,1)</f>
        <v>125</v>
      </c>
      <c r="D68" s="20">
        <f t="shared" si="3"/>
        <v>28</v>
      </c>
      <c r="E68" s="20">
        <f t="shared" si="3"/>
        <v>258</v>
      </c>
      <c r="F68" s="20">
        <f t="shared" si="3"/>
        <v>248</v>
      </c>
      <c r="G68" s="20">
        <f t="shared" si="3"/>
        <v>9386</v>
      </c>
      <c r="H68" s="20">
        <f t="shared" si="3"/>
        <v>1912</v>
      </c>
      <c r="I68" s="20">
        <f t="shared" si="3"/>
        <v>933</v>
      </c>
      <c r="J68" s="20">
        <f t="shared" si="3"/>
        <v>3008</v>
      </c>
      <c r="K68" s="20">
        <f t="shared" si="3"/>
        <v>1840</v>
      </c>
      <c r="L68" s="20">
        <f t="shared" si="3"/>
        <v>1953</v>
      </c>
      <c r="M68" s="20">
        <f t="shared" si="3"/>
        <v>2899</v>
      </c>
      <c r="N68" s="20">
        <f t="shared" si="3"/>
        <v>22730</v>
      </c>
    </row>
    <row r="69" spans="1:14">
      <c r="A69" s="12" t="s">
        <v>16</v>
      </c>
      <c r="B69" s="14">
        <f>SMALL(B3:B67,1)</f>
        <v>4</v>
      </c>
      <c r="C69" s="14">
        <f t="shared" ref="C69:N69" si="4">SMALL(C3:C67,1)</f>
        <v>4</v>
      </c>
      <c r="D69" s="14">
        <f t="shared" si="4"/>
        <v>2</v>
      </c>
      <c r="E69" s="14">
        <f t="shared" si="4"/>
        <v>13</v>
      </c>
      <c r="F69" s="14">
        <f t="shared" si="4"/>
        <v>51</v>
      </c>
      <c r="G69" s="14">
        <f t="shared" si="4"/>
        <v>302</v>
      </c>
      <c r="H69" s="14">
        <f t="shared" si="4"/>
        <v>97</v>
      </c>
      <c r="I69" s="14">
        <f t="shared" si="4"/>
        <v>40</v>
      </c>
      <c r="J69" s="14">
        <f t="shared" si="4"/>
        <v>34</v>
      </c>
      <c r="K69" s="14">
        <f t="shared" si="4"/>
        <v>167</v>
      </c>
      <c r="L69" s="14">
        <f t="shared" si="4"/>
        <v>70</v>
      </c>
      <c r="M69" s="14">
        <f t="shared" si="4"/>
        <v>102</v>
      </c>
      <c r="N69" s="14">
        <f t="shared" si="4"/>
        <v>916</v>
      </c>
    </row>
    <row r="70" spans="1:14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4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</row>
    <row r="72" spans="1:14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ht="39.950000000000003" customHeight="1"/>
    <row r="76" spans="1:14" ht="24.95" customHeight="1"/>
  </sheetData>
  <phoneticPr fontId="6" type="noConversion"/>
  <printOptions horizontalCentered="1" gridLines="1" gridLinesSet="0"/>
  <pageMargins left="1.1811023622047245" right="0.78740157480314965" top="1.1811023622047245" bottom="0.98425196850393704" header="0.59055118110236227" footer="0.39370078740157483"/>
  <pageSetup paperSize="9" scale="55" orientation="portrait" horizontalDpi="300" verticalDpi="300" r:id="rId1"/>
  <headerFooter alignWithMargins="0">
    <oddHeader>&amp;L&amp;"Arial,Standaard"&amp;8&amp;D&amp;C&amp;"Arial,Vet"&amp;18Bedrijven met pit- en steenvruchten&amp;R&amp;"Arial,Standaard"&amp;8&amp;T</oddHeader>
    <oddFooter>&amp;L&amp;"Arial,Standaard"&amp;8&amp;F / &amp;A&amp;R&amp;"Arial,Standaard"&amp;8pagina &amp;P van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9"/>
  <sheetViews>
    <sheetView zoomScale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/>
  <cols>
    <col min="1" max="1" width="10.7109375" style="6" customWidth="1"/>
    <col min="2" max="14" width="12.7109375" style="5" customWidth="1"/>
    <col min="15" max="47" width="10.7109375" style="5" customWidth="1"/>
    <col min="48" max="16384" width="9.140625" style="5"/>
  </cols>
  <sheetData>
    <row r="1" spans="1:30" s="2" customFormat="1" ht="39.950000000000003" customHeight="1">
      <c r="A1" s="51" t="s">
        <v>18</v>
      </c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  <c r="O1" s="4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2" customFormat="1" ht="24.95" customHeight="1">
      <c r="A2" s="55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8</v>
      </c>
      <c r="I2" s="56" t="s">
        <v>9</v>
      </c>
      <c r="J2" s="56" t="s">
        <v>10</v>
      </c>
      <c r="K2" s="56" t="s">
        <v>11</v>
      </c>
      <c r="L2" s="56" t="s">
        <v>12</v>
      </c>
      <c r="M2" s="56" t="s">
        <v>13</v>
      </c>
      <c r="N2" s="56" t="s">
        <v>14</v>
      </c>
      <c r="O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s="2" customFormat="1">
      <c r="A3" s="57">
        <v>1960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s="2" customFormat="1">
      <c r="A4" s="29">
        <v>1961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30" s="2" customFormat="1">
      <c r="A5" s="29">
        <v>1962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</row>
    <row r="6" spans="1:30" s="2" customFormat="1">
      <c r="A6" s="29">
        <v>1963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2"/>
    </row>
    <row r="7" spans="1:30" s="2" customFormat="1">
      <c r="A7" s="29">
        <v>1964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2"/>
    </row>
    <row r="8" spans="1:30" s="2" customFormat="1">
      <c r="A8" s="29">
        <v>1965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2"/>
    </row>
    <row r="9" spans="1:30" s="2" customFormat="1">
      <c r="A9" s="29">
        <v>1966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2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s="2" customFormat="1">
      <c r="A10" s="26">
        <v>1967</v>
      </c>
      <c r="B10" s="61">
        <v>133</v>
      </c>
      <c r="C10" s="61">
        <v>113</v>
      </c>
      <c r="D10" s="61">
        <v>21</v>
      </c>
      <c r="E10" s="61">
        <v>135</v>
      </c>
      <c r="F10" s="61">
        <f>64+8</f>
        <v>72</v>
      </c>
      <c r="G10" s="61">
        <v>4594</v>
      </c>
      <c r="H10" s="61">
        <v>1595</v>
      </c>
      <c r="I10" s="61">
        <v>852</v>
      </c>
      <c r="J10" s="61">
        <v>2548</v>
      </c>
      <c r="K10" s="61">
        <v>1529</v>
      </c>
      <c r="L10" s="61">
        <v>1078</v>
      </c>
      <c r="M10" s="61">
        <v>2358</v>
      </c>
      <c r="N10" s="62">
        <f t="shared" ref="N10:N48" si="0">SUM(B10:M10)</f>
        <v>15028</v>
      </c>
      <c r="O10" s="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s="2" customFormat="1">
      <c r="A11" s="26">
        <v>1968</v>
      </c>
      <c r="B11" s="61">
        <v>126</v>
      </c>
      <c r="C11" s="61">
        <v>96</v>
      </c>
      <c r="D11" s="61">
        <v>16</v>
      </c>
      <c r="E11" s="61">
        <v>119</v>
      </c>
      <c r="F11" s="61">
        <f>69+16</f>
        <v>85</v>
      </c>
      <c r="G11" s="61">
        <v>4332</v>
      </c>
      <c r="H11" s="61">
        <v>1437</v>
      </c>
      <c r="I11" s="61">
        <v>797</v>
      </c>
      <c r="J11" s="61">
        <v>2258</v>
      </c>
      <c r="K11" s="61">
        <v>1469</v>
      </c>
      <c r="L11" s="61">
        <v>921</v>
      </c>
      <c r="M11" s="61">
        <v>1807</v>
      </c>
      <c r="N11" s="62">
        <f t="shared" si="0"/>
        <v>13463</v>
      </c>
      <c r="O11" s="3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s="2" customFormat="1">
      <c r="A12" s="26">
        <v>1969</v>
      </c>
      <c r="B12" s="61">
        <v>108</v>
      </c>
      <c r="C12" s="61">
        <v>81</v>
      </c>
      <c r="D12" s="61">
        <v>11</v>
      </c>
      <c r="E12" s="61">
        <v>99</v>
      </c>
      <c r="F12" s="61">
        <f>76+22</f>
        <v>98</v>
      </c>
      <c r="G12" s="61">
        <v>3796</v>
      </c>
      <c r="H12" s="61">
        <v>1260</v>
      </c>
      <c r="I12" s="61">
        <v>708</v>
      </c>
      <c r="J12" s="61">
        <v>1963</v>
      </c>
      <c r="K12" s="61">
        <v>1377</v>
      </c>
      <c r="L12" s="61">
        <v>761</v>
      </c>
      <c r="M12" s="61">
        <v>1602</v>
      </c>
      <c r="N12" s="62">
        <f t="shared" si="0"/>
        <v>11864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s="2" customFormat="1">
      <c r="A13" s="26">
        <v>1970</v>
      </c>
      <c r="B13" s="61">
        <v>91</v>
      </c>
      <c r="C13" s="61">
        <v>64</v>
      </c>
      <c r="D13" s="61">
        <v>13</v>
      </c>
      <c r="E13" s="61">
        <v>70</v>
      </c>
      <c r="F13" s="61">
        <f>74+20</f>
        <v>94</v>
      </c>
      <c r="G13" s="61">
        <v>3208</v>
      </c>
      <c r="H13" s="61">
        <v>1016</v>
      </c>
      <c r="I13" s="61">
        <v>602</v>
      </c>
      <c r="J13" s="61">
        <v>1597</v>
      </c>
      <c r="K13" s="61">
        <v>1195</v>
      </c>
      <c r="L13" s="61">
        <v>581</v>
      </c>
      <c r="M13" s="61">
        <v>1352</v>
      </c>
      <c r="N13" s="62">
        <f t="shared" si="0"/>
        <v>9883</v>
      </c>
      <c r="O13" s="3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s="2" customFormat="1">
      <c r="A14" s="26">
        <v>1971</v>
      </c>
      <c r="B14" s="61">
        <v>62</v>
      </c>
      <c r="C14" s="61">
        <v>53</v>
      </c>
      <c r="D14" s="61">
        <v>4</v>
      </c>
      <c r="E14" s="61">
        <v>59</v>
      </c>
      <c r="F14" s="61">
        <f>79+26</f>
        <v>105</v>
      </c>
      <c r="G14" s="61">
        <v>2610</v>
      </c>
      <c r="H14" s="61">
        <v>888</v>
      </c>
      <c r="I14" s="61">
        <v>501</v>
      </c>
      <c r="J14" s="61">
        <v>1179</v>
      </c>
      <c r="K14" s="61">
        <v>1019</v>
      </c>
      <c r="L14" s="61">
        <v>486</v>
      </c>
      <c r="M14" s="61">
        <v>1134</v>
      </c>
      <c r="N14" s="62">
        <f t="shared" si="0"/>
        <v>8100</v>
      </c>
      <c r="O14" s="4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s="2" customFormat="1">
      <c r="A15" s="26">
        <v>1972</v>
      </c>
      <c r="B15" s="61">
        <v>53</v>
      </c>
      <c r="C15" s="61">
        <v>44</v>
      </c>
      <c r="D15" s="61">
        <v>5</v>
      </c>
      <c r="E15" s="61">
        <v>54</v>
      </c>
      <c r="F15" s="61">
        <f>77+26</f>
        <v>103</v>
      </c>
      <c r="G15" s="61">
        <v>2424</v>
      </c>
      <c r="H15" s="61">
        <v>811</v>
      </c>
      <c r="I15" s="61">
        <v>469</v>
      </c>
      <c r="J15" s="61">
        <v>1064</v>
      </c>
      <c r="K15" s="61">
        <v>955</v>
      </c>
      <c r="L15" s="61">
        <v>429</v>
      </c>
      <c r="M15" s="61">
        <v>910</v>
      </c>
      <c r="N15" s="62">
        <f t="shared" si="0"/>
        <v>7321</v>
      </c>
      <c r="O15" s="4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s="2" customFormat="1">
      <c r="A16" s="26">
        <v>1973</v>
      </c>
      <c r="B16" s="61">
        <v>45</v>
      </c>
      <c r="C16" s="61">
        <v>35</v>
      </c>
      <c r="D16" s="61">
        <v>4</v>
      </c>
      <c r="E16" s="61">
        <v>42</v>
      </c>
      <c r="F16" s="61">
        <f>77+25</f>
        <v>102</v>
      </c>
      <c r="G16" s="61">
        <v>2103</v>
      </c>
      <c r="H16" s="61">
        <v>713</v>
      </c>
      <c r="I16" s="61">
        <v>410</v>
      </c>
      <c r="J16" s="61">
        <v>980</v>
      </c>
      <c r="K16" s="61">
        <v>912</v>
      </c>
      <c r="L16" s="61">
        <v>368</v>
      </c>
      <c r="M16" s="61">
        <v>791</v>
      </c>
      <c r="N16" s="62">
        <f t="shared" si="0"/>
        <v>6505</v>
      </c>
      <c r="O16" s="4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s="2" customFormat="1">
      <c r="A17" s="26">
        <v>1974</v>
      </c>
      <c r="B17" s="61">
        <v>36</v>
      </c>
      <c r="C17" s="61">
        <v>30</v>
      </c>
      <c r="D17" s="61">
        <v>3</v>
      </c>
      <c r="E17" s="61">
        <v>45</v>
      </c>
      <c r="F17" s="61">
        <f>77+26</f>
        <v>103</v>
      </c>
      <c r="G17" s="61">
        <v>2040</v>
      </c>
      <c r="H17" s="61">
        <v>674</v>
      </c>
      <c r="I17" s="61">
        <v>399</v>
      </c>
      <c r="J17" s="61">
        <v>909</v>
      </c>
      <c r="K17" s="61">
        <v>865</v>
      </c>
      <c r="L17" s="61">
        <v>353</v>
      </c>
      <c r="M17" s="61">
        <v>765</v>
      </c>
      <c r="N17" s="62">
        <f t="shared" si="0"/>
        <v>6222</v>
      </c>
      <c r="O17" s="4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s="2" customFormat="1">
      <c r="A18" s="26">
        <v>1975</v>
      </c>
      <c r="B18" s="61">
        <v>36</v>
      </c>
      <c r="C18" s="61">
        <v>29</v>
      </c>
      <c r="D18" s="61">
        <v>4</v>
      </c>
      <c r="E18" s="61">
        <v>32</v>
      </c>
      <c r="F18" s="61">
        <f>76+27</f>
        <v>103</v>
      </c>
      <c r="G18" s="61">
        <v>1929</v>
      </c>
      <c r="H18" s="61">
        <v>667</v>
      </c>
      <c r="I18" s="61">
        <v>373</v>
      </c>
      <c r="J18" s="61">
        <v>859</v>
      </c>
      <c r="K18" s="61">
        <v>844</v>
      </c>
      <c r="L18" s="61">
        <v>338</v>
      </c>
      <c r="M18" s="61">
        <v>629</v>
      </c>
      <c r="N18" s="62">
        <f t="shared" si="0"/>
        <v>5843</v>
      </c>
      <c r="O18" s="4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s="2" customFormat="1">
      <c r="A19" s="26">
        <v>1976</v>
      </c>
      <c r="B19" s="61">
        <v>33</v>
      </c>
      <c r="C19" s="61">
        <v>27</v>
      </c>
      <c r="D19" s="61">
        <v>2</v>
      </c>
      <c r="E19" s="61">
        <v>31</v>
      </c>
      <c r="F19" s="61">
        <v>95</v>
      </c>
      <c r="G19" s="61">
        <v>1828</v>
      </c>
      <c r="H19" s="61">
        <v>625</v>
      </c>
      <c r="I19" s="61">
        <v>356</v>
      </c>
      <c r="J19" s="61">
        <v>799</v>
      </c>
      <c r="K19" s="61">
        <v>815</v>
      </c>
      <c r="L19" s="61">
        <v>305</v>
      </c>
      <c r="M19" s="61">
        <v>529</v>
      </c>
      <c r="N19" s="62">
        <f t="shared" si="0"/>
        <v>5445</v>
      </c>
      <c r="O19" s="4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s="2" customFormat="1">
      <c r="A20" s="26">
        <v>1977</v>
      </c>
      <c r="B20" s="61">
        <v>30</v>
      </c>
      <c r="C20" s="61">
        <v>25</v>
      </c>
      <c r="D20" s="61">
        <v>3</v>
      </c>
      <c r="E20" s="61">
        <v>38</v>
      </c>
      <c r="F20" s="61">
        <f>68+24</f>
        <v>92</v>
      </c>
      <c r="G20" s="61">
        <v>1747</v>
      </c>
      <c r="H20" s="61">
        <v>597</v>
      </c>
      <c r="I20" s="61">
        <v>346</v>
      </c>
      <c r="J20" s="61">
        <v>732</v>
      </c>
      <c r="K20" s="61">
        <v>781</v>
      </c>
      <c r="L20" s="61">
        <v>302</v>
      </c>
      <c r="M20" s="61">
        <v>490</v>
      </c>
      <c r="N20" s="62">
        <f t="shared" si="0"/>
        <v>5183</v>
      </c>
      <c r="O20" s="4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s="2" customFormat="1">
      <c r="A21" s="26">
        <v>1978</v>
      </c>
      <c r="B21" s="61">
        <v>28</v>
      </c>
      <c r="C21" s="61">
        <v>22</v>
      </c>
      <c r="D21" s="61">
        <v>2</v>
      </c>
      <c r="E21" s="61">
        <v>34</v>
      </c>
      <c r="F21" s="61">
        <f>67+24</f>
        <v>91</v>
      </c>
      <c r="G21" s="61">
        <v>1655</v>
      </c>
      <c r="H21" s="61">
        <v>572</v>
      </c>
      <c r="I21" s="61">
        <v>326</v>
      </c>
      <c r="J21" s="61">
        <v>698</v>
      </c>
      <c r="K21" s="61">
        <v>750</v>
      </c>
      <c r="L21" s="61">
        <v>279</v>
      </c>
      <c r="M21" s="61">
        <v>479</v>
      </c>
      <c r="N21" s="62">
        <f t="shared" si="0"/>
        <v>4936</v>
      </c>
      <c r="O21" s="4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s="2" customFormat="1">
      <c r="A22" s="26">
        <v>1979</v>
      </c>
      <c r="B22" s="61">
        <v>28</v>
      </c>
      <c r="C22" s="61">
        <v>20</v>
      </c>
      <c r="D22" s="61">
        <v>1</v>
      </c>
      <c r="E22" s="61">
        <v>29</v>
      </c>
      <c r="F22" s="61">
        <f>66+23</f>
        <v>89</v>
      </c>
      <c r="G22" s="61">
        <v>1527</v>
      </c>
      <c r="H22" s="61">
        <v>531</v>
      </c>
      <c r="I22" s="61">
        <v>315</v>
      </c>
      <c r="J22" s="61">
        <v>646</v>
      </c>
      <c r="K22" s="61">
        <v>721</v>
      </c>
      <c r="L22" s="61">
        <v>249</v>
      </c>
      <c r="M22" s="61">
        <v>450</v>
      </c>
      <c r="N22" s="62">
        <f t="shared" si="0"/>
        <v>4606</v>
      </c>
      <c r="O22" s="4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s="2" customFormat="1">
      <c r="A23" s="26">
        <v>1980</v>
      </c>
      <c r="B23" s="61">
        <v>26</v>
      </c>
      <c r="C23" s="61">
        <v>21</v>
      </c>
      <c r="D23" s="61">
        <v>1</v>
      </c>
      <c r="E23" s="61">
        <v>31</v>
      </c>
      <c r="F23" s="61">
        <f>67+25</f>
        <v>92</v>
      </c>
      <c r="G23" s="61">
        <v>1431</v>
      </c>
      <c r="H23" s="61">
        <v>486</v>
      </c>
      <c r="I23" s="61">
        <v>289</v>
      </c>
      <c r="J23" s="61">
        <v>597</v>
      </c>
      <c r="K23" s="61">
        <v>684</v>
      </c>
      <c r="L23" s="61">
        <v>241</v>
      </c>
      <c r="M23" s="61">
        <v>415</v>
      </c>
      <c r="N23" s="62">
        <f t="shared" si="0"/>
        <v>4314</v>
      </c>
      <c r="O23" s="4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s="2" customFormat="1">
      <c r="A24" s="26">
        <v>1981</v>
      </c>
      <c r="B24" s="61">
        <v>24</v>
      </c>
      <c r="C24" s="61">
        <v>21</v>
      </c>
      <c r="D24" s="61">
        <v>2</v>
      </c>
      <c r="E24" s="61">
        <v>22</v>
      </c>
      <c r="F24" s="61">
        <f>67+26</f>
        <v>93</v>
      </c>
      <c r="G24" s="61">
        <v>1357</v>
      </c>
      <c r="H24" s="61">
        <v>466</v>
      </c>
      <c r="I24" s="61">
        <v>278</v>
      </c>
      <c r="J24" s="61">
        <v>567</v>
      </c>
      <c r="K24" s="61">
        <v>652</v>
      </c>
      <c r="L24" s="61">
        <v>234</v>
      </c>
      <c r="M24" s="61">
        <v>392</v>
      </c>
      <c r="N24" s="62">
        <f t="shared" si="0"/>
        <v>4108</v>
      </c>
      <c r="O24" s="4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s="2" customFormat="1">
      <c r="A25" s="26">
        <v>1982</v>
      </c>
      <c r="B25" s="61">
        <v>23</v>
      </c>
      <c r="C25" s="61">
        <v>18</v>
      </c>
      <c r="D25" s="61">
        <v>1</v>
      </c>
      <c r="E25" s="61">
        <v>27</v>
      </c>
      <c r="F25" s="61">
        <f>69+25</f>
        <v>94</v>
      </c>
      <c r="G25" s="61">
        <v>1311</v>
      </c>
      <c r="H25" s="61">
        <v>455</v>
      </c>
      <c r="I25" s="61">
        <v>273</v>
      </c>
      <c r="J25" s="61">
        <v>542</v>
      </c>
      <c r="K25" s="61">
        <v>641</v>
      </c>
      <c r="L25" s="61">
        <v>227</v>
      </c>
      <c r="M25" s="61">
        <v>381</v>
      </c>
      <c r="N25" s="62">
        <f t="shared" si="0"/>
        <v>3993</v>
      </c>
      <c r="O25" s="4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s="2" customFormat="1">
      <c r="A26" s="26">
        <v>1983</v>
      </c>
      <c r="B26" s="61">
        <v>24</v>
      </c>
      <c r="C26" s="61">
        <v>16</v>
      </c>
      <c r="D26" s="61">
        <v>4</v>
      </c>
      <c r="E26" s="61">
        <v>27</v>
      </c>
      <c r="F26" s="61">
        <f>68+27</f>
        <v>95</v>
      </c>
      <c r="G26" s="61">
        <v>1298</v>
      </c>
      <c r="H26" s="61">
        <v>440</v>
      </c>
      <c r="I26" s="61">
        <v>267</v>
      </c>
      <c r="J26" s="61">
        <v>537</v>
      </c>
      <c r="K26" s="61">
        <v>640</v>
      </c>
      <c r="L26" s="61">
        <v>221</v>
      </c>
      <c r="M26" s="61">
        <v>361</v>
      </c>
      <c r="N26" s="62">
        <f t="shared" si="0"/>
        <v>3930</v>
      </c>
      <c r="O26" s="4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s="2" customFormat="1">
      <c r="A27" s="29">
        <v>1984</v>
      </c>
      <c r="B27" s="61">
        <v>25</v>
      </c>
      <c r="C27" s="61">
        <v>17</v>
      </c>
      <c r="D27" s="61">
        <v>2</v>
      </c>
      <c r="E27" s="61">
        <v>25</v>
      </c>
      <c r="F27" s="61">
        <f>65+24</f>
        <v>89</v>
      </c>
      <c r="G27" s="61">
        <v>1267</v>
      </c>
      <c r="H27" s="61">
        <v>439</v>
      </c>
      <c r="I27" s="61">
        <v>251</v>
      </c>
      <c r="J27" s="61">
        <v>496</v>
      </c>
      <c r="K27" s="61">
        <v>625</v>
      </c>
      <c r="L27" s="61">
        <v>215</v>
      </c>
      <c r="M27" s="61">
        <v>333</v>
      </c>
      <c r="N27" s="62">
        <f t="shared" si="0"/>
        <v>3784</v>
      </c>
      <c r="O27" s="4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s="2" customFormat="1">
      <c r="A28" s="29">
        <v>1985</v>
      </c>
      <c r="B28" s="61">
        <v>24</v>
      </c>
      <c r="C28" s="61">
        <v>16</v>
      </c>
      <c r="D28" s="61">
        <v>5</v>
      </c>
      <c r="E28" s="61">
        <v>24</v>
      </c>
      <c r="F28" s="61">
        <f>63+22</f>
        <v>85</v>
      </c>
      <c r="G28" s="61">
        <v>1242</v>
      </c>
      <c r="H28" s="61">
        <v>425</v>
      </c>
      <c r="I28" s="61">
        <v>249</v>
      </c>
      <c r="J28" s="61">
        <v>480</v>
      </c>
      <c r="K28" s="61">
        <v>610</v>
      </c>
      <c r="L28" s="61">
        <v>196</v>
      </c>
      <c r="M28" s="61">
        <v>317</v>
      </c>
      <c r="N28" s="62">
        <f t="shared" si="0"/>
        <v>3673</v>
      </c>
      <c r="O28" s="4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s="2" customFormat="1">
      <c r="A29" s="29">
        <v>1986</v>
      </c>
      <c r="B29" s="61">
        <v>16</v>
      </c>
      <c r="C29" s="61">
        <v>15</v>
      </c>
      <c r="D29" s="61">
        <v>4</v>
      </c>
      <c r="E29" s="61">
        <v>22</v>
      </c>
      <c r="F29" s="61">
        <v>78</v>
      </c>
      <c r="G29" s="61">
        <v>1165</v>
      </c>
      <c r="H29" s="61">
        <v>409</v>
      </c>
      <c r="I29" s="61">
        <v>235</v>
      </c>
      <c r="J29" s="61">
        <v>435</v>
      </c>
      <c r="K29" s="61">
        <v>585</v>
      </c>
      <c r="L29" s="61">
        <v>184</v>
      </c>
      <c r="M29" s="61">
        <v>272</v>
      </c>
      <c r="N29" s="62">
        <f t="shared" si="0"/>
        <v>3420</v>
      </c>
      <c r="O29" s="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s="2" customFormat="1">
      <c r="A30" s="29">
        <v>1987</v>
      </c>
      <c r="B30" s="61">
        <v>16</v>
      </c>
      <c r="C30" s="61">
        <v>12</v>
      </c>
      <c r="D30" s="61">
        <v>3</v>
      </c>
      <c r="E30" s="61">
        <v>22</v>
      </c>
      <c r="F30" s="61">
        <v>88</v>
      </c>
      <c r="G30" s="61">
        <v>1107</v>
      </c>
      <c r="H30" s="61">
        <v>397</v>
      </c>
      <c r="I30" s="61">
        <v>224</v>
      </c>
      <c r="J30" s="61">
        <v>408</v>
      </c>
      <c r="K30" s="61">
        <v>571</v>
      </c>
      <c r="L30" s="61">
        <v>186</v>
      </c>
      <c r="M30" s="61">
        <v>259</v>
      </c>
      <c r="N30" s="62">
        <f t="shared" si="0"/>
        <v>3293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s="2" customFormat="1">
      <c r="A31" s="29">
        <v>1988</v>
      </c>
      <c r="B31" s="61">
        <v>16</v>
      </c>
      <c r="C31" s="61">
        <v>13</v>
      </c>
      <c r="D31" s="61">
        <v>5</v>
      </c>
      <c r="E31" s="61">
        <v>16</v>
      </c>
      <c r="F31" s="61">
        <v>84</v>
      </c>
      <c r="G31" s="61">
        <v>1025</v>
      </c>
      <c r="H31" s="61">
        <v>381</v>
      </c>
      <c r="I31" s="61">
        <v>217</v>
      </c>
      <c r="J31" s="61">
        <v>386</v>
      </c>
      <c r="K31" s="61">
        <v>538</v>
      </c>
      <c r="L31" s="61">
        <v>169</v>
      </c>
      <c r="M31" s="61">
        <v>243</v>
      </c>
      <c r="N31" s="62">
        <f t="shared" si="0"/>
        <v>3093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s="2" customFormat="1">
      <c r="A32" s="29">
        <v>1989</v>
      </c>
      <c r="B32" s="61">
        <v>13</v>
      </c>
      <c r="C32" s="61">
        <v>11</v>
      </c>
      <c r="D32" s="61">
        <v>3</v>
      </c>
      <c r="E32" s="61">
        <v>15</v>
      </c>
      <c r="F32" s="61">
        <v>80</v>
      </c>
      <c r="G32" s="61">
        <v>1004</v>
      </c>
      <c r="H32" s="61">
        <v>368</v>
      </c>
      <c r="I32" s="61">
        <v>208</v>
      </c>
      <c r="J32" s="61">
        <v>371</v>
      </c>
      <c r="K32" s="61">
        <v>538</v>
      </c>
      <c r="L32" s="61">
        <v>164</v>
      </c>
      <c r="M32" s="61">
        <v>224</v>
      </c>
      <c r="N32" s="62">
        <f t="shared" si="0"/>
        <v>2999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s="2" customFormat="1">
      <c r="A33" s="29">
        <v>1990</v>
      </c>
      <c r="B33" s="61">
        <v>12</v>
      </c>
      <c r="C33" s="61">
        <v>10</v>
      </c>
      <c r="D33" s="61">
        <v>3</v>
      </c>
      <c r="E33" s="61">
        <v>16</v>
      </c>
      <c r="F33" s="61">
        <v>79</v>
      </c>
      <c r="G33" s="61">
        <v>969</v>
      </c>
      <c r="H33" s="61">
        <v>347</v>
      </c>
      <c r="I33" s="61">
        <v>217</v>
      </c>
      <c r="J33" s="61">
        <v>351</v>
      </c>
      <c r="K33" s="61">
        <v>540</v>
      </c>
      <c r="L33" s="61">
        <v>161</v>
      </c>
      <c r="M33" s="61">
        <v>218</v>
      </c>
      <c r="N33" s="62">
        <f t="shared" si="0"/>
        <v>2923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s="2" customFormat="1">
      <c r="A34" s="29">
        <v>1991</v>
      </c>
      <c r="B34" s="61">
        <v>11</v>
      </c>
      <c r="C34" s="61">
        <v>10</v>
      </c>
      <c r="D34" s="61">
        <v>3</v>
      </c>
      <c r="E34" s="61">
        <v>17</v>
      </c>
      <c r="F34" s="61">
        <v>81</v>
      </c>
      <c r="G34" s="61">
        <v>975</v>
      </c>
      <c r="H34" s="61">
        <v>349</v>
      </c>
      <c r="I34" s="61">
        <v>212</v>
      </c>
      <c r="J34" s="61">
        <v>350</v>
      </c>
      <c r="K34" s="61">
        <v>541</v>
      </c>
      <c r="L34" s="61">
        <v>159</v>
      </c>
      <c r="M34" s="61">
        <v>217</v>
      </c>
      <c r="N34" s="62">
        <f t="shared" si="0"/>
        <v>2925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s="2" customFormat="1">
      <c r="A35" s="29">
        <v>1992</v>
      </c>
      <c r="B35" s="61">
        <v>11</v>
      </c>
      <c r="C35" s="61">
        <v>12</v>
      </c>
      <c r="D35" s="61">
        <v>3</v>
      </c>
      <c r="E35" s="61">
        <v>19</v>
      </c>
      <c r="F35" s="61">
        <v>86</v>
      </c>
      <c r="G35" s="61">
        <v>1026</v>
      </c>
      <c r="H35" s="61">
        <v>350</v>
      </c>
      <c r="I35" s="61">
        <v>210</v>
      </c>
      <c r="J35" s="61">
        <v>346</v>
      </c>
      <c r="K35" s="61">
        <v>526</v>
      </c>
      <c r="L35" s="61">
        <v>153</v>
      </c>
      <c r="M35" s="61">
        <v>214</v>
      </c>
      <c r="N35" s="62">
        <f t="shared" si="0"/>
        <v>2956</v>
      </c>
    </row>
    <row r="36" spans="1:30" s="2" customFormat="1">
      <c r="A36" s="29">
        <v>1993</v>
      </c>
      <c r="B36" s="61">
        <v>9</v>
      </c>
      <c r="C36" s="61">
        <v>12</v>
      </c>
      <c r="D36" s="61">
        <v>2</v>
      </c>
      <c r="E36" s="61">
        <v>19</v>
      </c>
      <c r="F36" s="61">
        <v>88</v>
      </c>
      <c r="G36" s="61">
        <v>981</v>
      </c>
      <c r="H36" s="61">
        <v>333</v>
      </c>
      <c r="I36" s="61">
        <v>204</v>
      </c>
      <c r="J36" s="61">
        <v>329</v>
      </c>
      <c r="K36" s="61">
        <v>518</v>
      </c>
      <c r="L36" s="61">
        <v>147</v>
      </c>
      <c r="M36" s="61">
        <v>213</v>
      </c>
      <c r="N36" s="62">
        <f t="shared" si="0"/>
        <v>2855</v>
      </c>
    </row>
    <row r="37" spans="1:30" s="2" customFormat="1">
      <c r="A37" s="29">
        <v>1994</v>
      </c>
      <c r="B37" s="61">
        <v>11</v>
      </c>
      <c r="C37" s="61">
        <v>12</v>
      </c>
      <c r="D37" s="61">
        <v>2</v>
      </c>
      <c r="E37" s="61">
        <v>15</v>
      </c>
      <c r="F37" s="61">
        <v>92</v>
      </c>
      <c r="G37" s="61">
        <v>959</v>
      </c>
      <c r="H37" s="61">
        <v>322</v>
      </c>
      <c r="I37" s="61">
        <v>200</v>
      </c>
      <c r="J37" s="61">
        <v>327</v>
      </c>
      <c r="K37" s="61">
        <v>518</v>
      </c>
      <c r="L37" s="61">
        <v>145</v>
      </c>
      <c r="M37" s="61">
        <v>208</v>
      </c>
      <c r="N37" s="62">
        <f t="shared" si="0"/>
        <v>2811</v>
      </c>
    </row>
    <row r="38" spans="1:30" s="2" customFormat="1">
      <c r="A38" s="29">
        <v>1995</v>
      </c>
      <c r="B38" s="61">
        <v>8</v>
      </c>
      <c r="C38" s="61">
        <v>8</v>
      </c>
      <c r="D38" s="61">
        <v>2</v>
      </c>
      <c r="E38" s="61">
        <v>16</v>
      </c>
      <c r="F38" s="61">
        <v>95</v>
      </c>
      <c r="G38" s="61">
        <v>937</v>
      </c>
      <c r="H38" s="61">
        <v>306</v>
      </c>
      <c r="I38" s="61">
        <v>191</v>
      </c>
      <c r="J38" s="61">
        <v>316</v>
      </c>
      <c r="K38" s="61">
        <v>505</v>
      </c>
      <c r="L38" s="61">
        <v>139</v>
      </c>
      <c r="M38" s="61">
        <v>201</v>
      </c>
      <c r="N38" s="62">
        <f t="shared" si="0"/>
        <v>2724</v>
      </c>
    </row>
    <row r="39" spans="1:30" s="2" customFormat="1">
      <c r="A39" s="29">
        <v>1996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2"/>
    </row>
    <row r="40" spans="1:30" s="2" customFormat="1">
      <c r="A40" s="29">
        <v>1997</v>
      </c>
      <c r="B40" s="61">
        <v>8</v>
      </c>
      <c r="C40" s="61">
        <v>8</v>
      </c>
      <c r="D40" s="61">
        <v>2</v>
      </c>
      <c r="E40" s="61">
        <v>17</v>
      </c>
      <c r="F40" s="61">
        <v>96</v>
      </c>
      <c r="G40" s="61">
        <v>831</v>
      </c>
      <c r="H40" s="61">
        <v>277</v>
      </c>
      <c r="I40" s="61">
        <v>178</v>
      </c>
      <c r="J40" s="61">
        <v>288</v>
      </c>
      <c r="K40" s="61">
        <v>514</v>
      </c>
      <c r="L40" s="61">
        <v>139</v>
      </c>
      <c r="M40" s="61">
        <v>195</v>
      </c>
      <c r="N40" s="62">
        <f t="shared" si="0"/>
        <v>2553</v>
      </c>
    </row>
    <row r="41" spans="1:30" s="2" customFormat="1">
      <c r="A41" s="29">
        <v>1998</v>
      </c>
      <c r="B41" s="61">
        <v>8</v>
      </c>
      <c r="C41" s="61">
        <v>8</v>
      </c>
      <c r="D41" s="61">
        <v>5</v>
      </c>
      <c r="E41" s="61">
        <v>17</v>
      </c>
      <c r="F41" s="61">
        <v>90</v>
      </c>
      <c r="G41" s="61">
        <v>804</v>
      </c>
      <c r="H41" s="61">
        <v>263</v>
      </c>
      <c r="I41" s="61">
        <v>167</v>
      </c>
      <c r="J41" s="61">
        <v>272</v>
      </c>
      <c r="K41" s="61">
        <v>477</v>
      </c>
      <c r="L41" s="61">
        <v>133</v>
      </c>
      <c r="M41" s="61">
        <v>187</v>
      </c>
      <c r="N41" s="62">
        <f t="shared" si="0"/>
        <v>2431</v>
      </c>
    </row>
    <row r="42" spans="1:30" s="2" customFormat="1">
      <c r="A42" s="29">
        <v>1999</v>
      </c>
      <c r="B42" s="61">
        <v>9</v>
      </c>
      <c r="C42" s="61">
        <v>8</v>
      </c>
      <c r="D42" s="61">
        <v>7</v>
      </c>
      <c r="E42" s="61">
        <v>16</v>
      </c>
      <c r="F42" s="61">
        <v>88</v>
      </c>
      <c r="G42" s="61">
        <v>791</v>
      </c>
      <c r="H42" s="61">
        <v>249</v>
      </c>
      <c r="I42" s="61">
        <v>161</v>
      </c>
      <c r="J42" s="61">
        <v>254</v>
      </c>
      <c r="K42" s="61">
        <v>475</v>
      </c>
      <c r="L42" s="61">
        <v>138</v>
      </c>
      <c r="M42" s="61">
        <v>176</v>
      </c>
      <c r="N42" s="62">
        <f t="shared" si="0"/>
        <v>2372</v>
      </c>
    </row>
    <row r="43" spans="1:30" s="2" customFormat="1">
      <c r="A43" s="29">
        <v>2000</v>
      </c>
      <c r="B43" s="47">
        <v>10</v>
      </c>
      <c r="C43" s="47">
        <v>8</v>
      </c>
      <c r="D43" s="47">
        <v>7</v>
      </c>
      <c r="E43" s="47">
        <v>16</v>
      </c>
      <c r="F43" s="47">
        <v>84</v>
      </c>
      <c r="G43" s="47">
        <v>746</v>
      </c>
      <c r="H43" s="47">
        <v>238</v>
      </c>
      <c r="I43" s="47">
        <v>145</v>
      </c>
      <c r="J43" s="47">
        <v>224</v>
      </c>
      <c r="K43" s="47">
        <v>458</v>
      </c>
      <c r="L43" s="47">
        <v>133</v>
      </c>
      <c r="M43" s="47">
        <v>171</v>
      </c>
      <c r="N43" s="62">
        <f t="shared" si="0"/>
        <v>2240</v>
      </c>
    </row>
    <row r="44" spans="1:30" s="2" customFormat="1">
      <c r="A44" s="29">
        <v>2001</v>
      </c>
      <c r="B44" s="47">
        <v>11</v>
      </c>
      <c r="C44" s="47">
        <v>8</v>
      </c>
      <c r="D44" s="47">
        <v>7</v>
      </c>
      <c r="E44" s="47">
        <v>17</v>
      </c>
      <c r="F44" s="47">
        <v>81</v>
      </c>
      <c r="G44" s="47">
        <v>684</v>
      </c>
      <c r="H44" s="47">
        <v>219</v>
      </c>
      <c r="I44" s="47">
        <v>140</v>
      </c>
      <c r="J44" s="47">
        <v>204</v>
      </c>
      <c r="K44" s="47">
        <v>427</v>
      </c>
      <c r="L44" s="47">
        <v>129</v>
      </c>
      <c r="M44" s="47">
        <v>157</v>
      </c>
      <c r="N44" s="62">
        <f t="shared" si="0"/>
        <v>2084</v>
      </c>
    </row>
    <row r="45" spans="1:30">
      <c r="A45" s="29">
        <v>2002</v>
      </c>
      <c r="B45" s="47">
        <v>11</v>
      </c>
      <c r="C45" s="47">
        <v>7</v>
      </c>
      <c r="D45" s="47">
        <v>6</v>
      </c>
      <c r="E45" s="47">
        <v>14</v>
      </c>
      <c r="F45" s="47">
        <v>77</v>
      </c>
      <c r="G45" s="47">
        <v>664</v>
      </c>
      <c r="H45" s="47">
        <v>221</v>
      </c>
      <c r="I45" s="47">
        <v>136</v>
      </c>
      <c r="J45" s="47">
        <v>182</v>
      </c>
      <c r="K45" s="47">
        <v>426</v>
      </c>
      <c r="L45" s="47">
        <v>130</v>
      </c>
      <c r="M45" s="47">
        <v>158</v>
      </c>
      <c r="N45" s="62">
        <f t="shared" si="0"/>
        <v>2032</v>
      </c>
    </row>
    <row r="46" spans="1:30">
      <c r="A46" s="29">
        <v>2003</v>
      </c>
      <c r="B46" s="47">
        <v>10</v>
      </c>
      <c r="C46" s="47">
        <v>5</v>
      </c>
      <c r="D46" s="47">
        <v>4</v>
      </c>
      <c r="E46" s="47">
        <v>15</v>
      </c>
      <c r="F46" s="47">
        <v>76</v>
      </c>
      <c r="G46" s="47">
        <v>612</v>
      </c>
      <c r="H46" s="47">
        <v>201</v>
      </c>
      <c r="I46" s="47">
        <v>124</v>
      </c>
      <c r="J46" s="47">
        <v>167</v>
      </c>
      <c r="K46" s="47">
        <v>410</v>
      </c>
      <c r="L46" s="47">
        <v>120</v>
      </c>
      <c r="M46" s="47">
        <v>159</v>
      </c>
      <c r="N46" s="62">
        <f t="shared" si="0"/>
        <v>1903</v>
      </c>
    </row>
    <row r="47" spans="1:30">
      <c r="A47" s="29">
        <v>2004</v>
      </c>
      <c r="B47" s="47">
        <v>8</v>
      </c>
      <c r="C47" s="47">
        <v>5</v>
      </c>
      <c r="D47" s="47">
        <v>6</v>
      </c>
      <c r="E47" s="47">
        <v>15</v>
      </c>
      <c r="F47" s="47">
        <v>77</v>
      </c>
      <c r="G47" s="47">
        <v>601</v>
      </c>
      <c r="H47" s="47">
        <v>192</v>
      </c>
      <c r="I47" s="47">
        <v>120</v>
      </c>
      <c r="J47" s="47">
        <v>165</v>
      </c>
      <c r="K47" s="47">
        <v>393</v>
      </c>
      <c r="L47" s="47">
        <v>125</v>
      </c>
      <c r="M47" s="47">
        <v>147</v>
      </c>
      <c r="N47" s="62">
        <f t="shared" si="0"/>
        <v>1854</v>
      </c>
    </row>
    <row r="48" spans="1:30">
      <c r="A48" s="29">
        <v>2005</v>
      </c>
      <c r="B48" s="47">
        <v>7</v>
      </c>
      <c r="C48" s="47">
        <v>7</v>
      </c>
      <c r="D48" s="47">
        <v>5</v>
      </c>
      <c r="E48" s="47">
        <v>14</v>
      </c>
      <c r="F48" s="47">
        <v>73</v>
      </c>
      <c r="G48" s="47">
        <v>586</v>
      </c>
      <c r="H48" s="47">
        <v>187</v>
      </c>
      <c r="I48" s="47">
        <v>114</v>
      </c>
      <c r="J48" s="47">
        <v>159</v>
      </c>
      <c r="K48" s="47">
        <v>381</v>
      </c>
      <c r="L48" s="47">
        <v>119</v>
      </c>
      <c r="M48" s="47">
        <v>139</v>
      </c>
      <c r="N48" s="62">
        <f t="shared" si="0"/>
        <v>1791</v>
      </c>
    </row>
    <row r="49" spans="1:14">
      <c r="A49" s="29">
        <v>2006</v>
      </c>
      <c r="B49" s="47">
        <v>7</v>
      </c>
      <c r="C49" s="47">
        <v>7</v>
      </c>
      <c r="D49" s="47">
        <v>9</v>
      </c>
      <c r="E49" s="47">
        <v>13</v>
      </c>
      <c r="F49" s="47">
        <v>70</v>
      </c>
      <c r="G49" s="47">
        <v>571</v>
      </c>
      <c r="H49" s="47">
        <v>186</v>
      </c>
      <c r="I49" s="47">
        <v>112</v>
      </c>
      <c r="J49" s="47">
        <v>154</v>
      </c>
      <c r="K49" s="47">
        <v>364</v>
      </c>
      <c r="L49" s="47">
        <v>113</v>
      </c>
      <c r="M49" s="47">
        <v>139</v>
      </c>
      <c r="N49" s="62">
        <f t="shared" ref="N49:N65" si="1">SUM(B49:M49)</f>
        <v>1745</v>
      </c>
    </row>
    <row r="50" spans="1:14">
      <c r="A50" s="29">
        <v>2007</v>
      </c>
      <c r="B50" s="47">
        <v>7</v>
      </c>
      <c r="C50" s="47">
        <v>5</v>
      </c>
      <c r="D50" s="47">
        <v>10</v>
      </c>
      <c r="E50" s="47">
        <v>12</v>
      </c>
      <c r="F50" s="47">
        <v>74</v>
      </c>
      <c r="G50" s="47">
        <v>558</v>
      </c>
      <c r="H50" s="47">
        <v>186</v>
      </c>
      <c r="I50" s="47">
        <v>104</v>
      </c>
      <c r="J50" s="47">
        <v>153</v>
      </c>
      <c r="K50" s="47">
        <v>352</v>
      </c>
      <c r="L50" s="47">
        <v>111</v>
      </c>
      <c r="M50" s="47">
        <v>134</v>
      </c>
      <c r="N50" s="62">
        <f t="shared" si="1"/>
        <v>1706</v>
      </c>
    </row>
    <row r="51" spans="1:14">
      <c r="A51" s="29">
        <v>2008</v>
      </c>
      <c r="B51" s="47">
        <v>8</v>
      </c>
      <c r="C51" s="47">
        <v>7</v>
      </c>
      <c r="D51" s="47">
        <v>8</v>
      </c>
      <c r="E51" s="47">
        <v>17</v>
      </c>
      <c r="F51" s="47">
        <v>73</v>
      </c>
      <c r="G51" s="47">
        <v>542</v>
      </c>
      <c r="H51" s="47">
        <v>186</v>
      </c>
      <c r="I51" s="47">
        <v>107</v>
      </c>
      <c r="J51" s="47">
        <v>157</v>
      </c>
      <c r="K51" s="47">
        <v>349</v>
      </c>
      <c r="L51" s="47">
        <v>110</v>
      </c>
      <c r="M51" s="47">
        <v>149</v>
      </c>
      <c r="N51" s="62">
        <f t="shared" si="1"/>
        <v>1713</v>
      </c>
    </row>
    <row r="52" spans="1:14">
      <c r="A52" s="29">
        <v>2009</v>
      </c>
      <c r="B52" s="47">
        <v>9</v>
      </c>
      <c r="C52" s="47">
        <v>8</v>
      </c>
      <c r="D52" s="47">
        <v>7</v>
      </c>
      <c r="E52" s="47">
        <v>22</v>
      </c>
      <c r="F52" s="47">
        <v>70</v>
      </c>
      <c r="G52" s="47">
        <v>534</v>
      </c>
      <c r="H52" s="47">
        <v>198</v>
      </c>
      <c r="I52" s="47">
        <v>101</v>
      </c>
      <c r="J52" s="47">
        <v>156</v>
      </c>
      <c r="K52" s="47">
        <v>345</v>
      </c>
      <c r="L52" s="47">
        <v>113</v>
      </c>
      <c r="M52" s="47">
        <v>162</v>
      </c>
      <c r="N52" s="62">
        <f t="shared" si="1"/>
        <v>1725</v>
      </c>
    </row>
    <row r="53" spans="1:14">
      <c r="A53" s="29">
        <v>2010</v>
      </c>
      <c r="B53" s="47">
        <v>10</v>
      </c>
      <c r="C53" s="47">
        <v>7</v>
      </c>
      <c r="D53" s="47">
        <v>3</v>
      </c>
      <c r="E53" s="47">
        <v>22</v>
      </c>
      <c r="F53" s="47">
        <v>67</v>
      </c>
      <c r="G53" s="47">
        <v>509</v>
      </c>
      <c r="H53" s="47">
        <v>201</v>
      </c>
      <c r="I53" s="47">
        <v>93</v>
      </c>
      <c r="J53" s="47">
        <v>145</v>
      </c>
      <c r="K53" s="47">
        <v>344</v>
      </c>
      <c r="L53" s="47">
        <v>103</v>
      </c>
      <c r="M53" s="47">
        <v>145</v>
      </c>
      <c r="N53" s="62">
        <f t="shared" si="1"/>
        <v>1649</v>
      </c>
    </row>
    <row r="54" spans="1:14">
      <c r="A54" s="29">
        <v>2011</v>
      </c>
      <c r="B54" s="63">
        <v>10</v>
      </c>
      <c r="C54" s="63">
        <v>7</v>
      </c>
      <c r="D54" s="63">
        <v>4</v>
      </c>
      <c r="E54" s="63">
        <v>19</v>
      </c>
      <c r="F54" s="63">
        <v>66</v>
      </c>
      <c r="G54" s="63">
        <v>501</v>
      </c>
      <c r="H54" s="63">
        <v>196</v>
      </c>
      <c r="I54" s="63">
        <v>92</v>
      </c>
      <c r="J54" s="63">
        <v>135</v>
      </c>
      <c r="K54" s="63">
        <v>350</v>
      </c>
      <c r="L54" s="63">
        <v>99</v>
      </c>
      <c r="M54" s="63">
        <v>137</v>
      </c>
      <c r="N54" s="64">
        <f t="shared" si="1"/>
        <v>1616</v>
      </c>
    </row>
    <row r="55" spans="1:14">
      <c r="A55" s="29">
        <v>2012</v>
      </c>
      <c r="B55" s="63">
        <v>9</v>
      </c>
      <c r="C55" s="63">
        <v>5</v>
      </c>
      <c r="D55" s="63">
        <v>2</v>
      </c>
      <c r="E55" s="63">
        <v>15</v>
      </c>
      <c r="F55" s="63">
        <v>67</v>
      </c>
      <c r="G55" s="63">
        <v>485</v>
      </c>
      <c r="H55" s="63">
        <v>189</v>
      </c>
      <c r="I55" s="63">
        <v>86</v>
      </c>
      <c r="J55" s="63">
        <v>127</v>
      </c>
      <c r="K55" s="63">
        <v>338</v>
      </c>
      <c r="L55" s="63">
        <v>93</v>
      </c>
      <c r="M55" s="63">
        <v>117</v>
      </c>
      <c r="N55" s="64">
        <f t="shared" si="1"/>
        <v>1533</v>
      </c>
    </row>
    <row r="56" spans="1:14">
      <c r="A56" s="29">
        <v>2013</v>
      </c>
      <c r="B56" s="63">
        <v>7</v>
      </c>
      <c r="C56" s="63">
        <v>4</v>
      </c>
      <c r="D56" s="63">
        <v>3</v>
      </c>
      <c r="E56" s="63">
        <v>18</v>
      </c>
      <c r="F56" s="63">
        <v>64</v>
      </c>
      <c r="G56" s="63">
        <v>465</v>
      </c>
      <c r="H56" s="63">
        <v>179</v>
      </c>
      <c r="I56" s="63">
        <v>90</v>
      </c>
      <c r="J56" s="63">
        <v>121</v>
      </c>
      <c r="K56" s="63">
        <v>342</v>
      </c>
      <c r="L56" s="63">
        <v>101</v>
      </c>
      <c r="M56" s="63">
        <v>113</v>
      </c>
      <c r="N56" s="64">
        <f t="shared" si="1"/>
        <v>1507</v>
      </c>
    </row>
    <row r="57" spans="1:14">
      <c r="A57" s="29">
        <v>2014</v>
      </c>
      <c r="B57" s="63">
        <v>7</v>
      </c>
      <c r="C57" s="63">
        <v>3</v>
      </c>
      <c r="D57" s="63">
        <v>4</v>
      </c>
      <c r="E57" s="63">
        <v>19</v>
      </c>
      <c r="F57" s="63">
        <v>60</v>
      </c>
      <c r="G57" s="63">
        <v>459</v>
      </c>
      <c r="H57" s="63">
        <v>167</v>
      </c>
      <c r="I57" s="63">
        <v>86</v>
      </c>
      <c r="J57" s="63">
        <v>117</v>
      </c>
      <c r="K57" s="63">
        <v>334</v>
      </c>
      <c r="L57" s="63">
        <v>97</v>
      </c>
      <c r="M57" s="63">
        <v>109</v>
      </c>
      <c r="N57" s="64">
        <f t="shared" si="1"/>
        <v>1462</v>
      </c>
    </row>
    <row r="58" spans="1:14">
      <c r="A58" s="29">
        <v>2015</v>
      </c>
      <c r="B58" s="63">
        <v>4</v>
      </c>
      <c r="C58" s="63">
        <v>2</v>
      </c>
      <c r="D58" s="63">
        <v>1</v>
      </c>
      <c r="E58" s="63">
        <v>9</v>
      </c>
      <c r="F58" s="63">
        <v>62</v>
      </c>
      <c r="G58" s="63">
        <v>430</v>
      </c>
      <c r="H58" s="63">
        <v>157</v>
      </c>
      <c r="I58" s="63">
        <v>79</v>
      </c>
      <c r="J58" s="63">
        <v>106</v>
      </c>
      <c r="K58" s="63">
        <v>335</v>
      </c>
      <c r="L58" s="63">
        <v>84</v>
      </c>
      <c r="M58" s="63">
        <v>99</v>
      </c>
      <c r="N58" s="64">
        <f t="shared" si="1"/>
        <v>1368</v>
      </c>
    </row>
    <row r="59" spans="1:14">
      <c r="A59" s="29">
        <v>2016</v>
      </c>
      <c r="B59" s="63">
        <v>3</v>
      </c>
      <c r="C59" s="63">
        <v>2</v>
      </c>
      <c r="D59" s="63">
        <v>1</v>
      </c>
      <c r="E59" s="63">
        <v>9</v>
      </c>
      <c r="F59" s="63">
        <v>61</v>
      </c>
      <c r="G59" s="63">
        <v>403</v>
      </c>
      <c r="H59" s="63">
        <v>152</v>
      </c>
      <c r="I59" s="63">
        <v>72</v>
      </c>
      <c r="J59" s="63">
        <v>93</v>
      </c>
      <c r="K59" s="63">
        <v>328</v>
      </c>
      <c r="L59" s="63">
        <v>79</v>
      </c>
      <c r="M59" s="63">
        <v>100</v>
      </c>
      <c r="N59" s="64">
        <f t="shared" si="1"/>
        <v>1303</v>
      </c>
    </row>
    <row r="60" spans="1:14">
      <c r="A60" s="29">
        <v>2017</v>
      </c>
      <c r="B60" s="63">
        <v>3</v>
      </c>
      <c r="C60" s="63">
        <v>2</v>
      </c>
      <c r="D60" s="63">
        <v>1</v>
      </c>
      <c r="E60" s="63">
        <v>7</v>
      </c>
      <c r="F60" s="63">
        <v>61</v>
      </c>
      <c r="G60" s="63">
        <v>401</v>
      </c>
      <c r="H60" s="63">
        <v>146</v>
      </c>
      <c r="I60" s="63">
        <v>75</v>
      </c>
      <c r="J60" s="63">
        <v>88</v>
      </c>
      <c r="K60" s="63">
        <v>326</v>
      </c>
      <c r="L60" s="63">
        <v>78</v>
      </c>
      <c r="M60" s="63">
        <v>92</v>
      </c>
      <c r="N60" s="64">
        <f t="shared" si="1"/>
        <v>1280</v>
      </c>
    </row>
    <row r="61" spans="1:14">
      <c r="A61" s="29">
        <v>2018</v>
      </c>
      <c r="B61" s="63">
        <v>3</v>
      </c>
      <c r="C61" s="63">
        <v>1</v>
      </c>
      <c r="D61" s="63">
        <v>0</v>
      </c>
      <c r="E61" s="63">
        <v>7</v>
      </c>
      <c r="F61" s="63">
        <v>61</v>
      </c>
      <c r="G61" s="63">
        <v>393</v>
      </c>
      <c r="H61" s="63">
        <v>142</v>
      </c>
      <c r="I61" s="63">
        <v>73</v>
      </c>
      <c r="J61" s="63">
        <v>85</v>
      </c>
      <c r="K61" s="63">
        <v>321</v>
      </c>
      <c r="L61" s="63">
        <v>79</v>
      </c>
      <c r="M61" s="63">
        <v>88</v>
      </c>
      <c r="N61" s="64">
        <f t="shared" si="1"/>
        <v>1253</v>
      </c>
    </row>
    <row r="62" spans="1:14">
      <c r="A62" s="29">
        <v>2019</v>
      </c>
      <c r="B62" s="63">
        <v>3</v>
      </c>
      <c r="C62" s="63">
        <v>2</v>
      </c>
      <c r="D62" s="63">
        <v>0</v>
      </c>
      <c r="E62" s="63">
        <v>6</v>
      </c>
      <c r="F62" s="63">
        <v>57</v>
      </c>
      <c r="G62" s="63">
        <v>390</v>
      </c>
      <c r="H62" s="63">
        <v>174</v>
      </c>
      <c r="I62" s="63">
        <v>74</v>
      </c>
      <c r="J62" s="63">
        <v>50</v>
      </c>
      <c r="K62" s="63">
        <v>319</v>
      </c>
      <c r="L62" s="63">
        <v>79</v>
      </c>
      <c r="M62" s="63">
        <v>84</v>
      </c>
      <c r="N62" s="64">
        <f t="shared" si="1"/>
        <v>1238</v>
      </c>
    </row>
    <row r="63" spans="1:14">
      <c r="A63" s="29">
        <v>2020</v>
      </c>
      <c r="B63" s="63">
        <v>3</v>
      </c>
      <c r="C63" s="63">
        <v>2</v>
      </c>
      <c r="D63" s="63">
        <v>0</v>
      </c>
      <c r="E63" s="63">
        <v>7</v>
      </c>
      <c r="F63" s="63">
        <v>53</v>
      </c>
      <c r="G63" s="63">
        <v>387</v>
      </c>
      <c r="H63" s="63">
        <v>169</v>
      </c>
      <c r="I63" s="63">
        <v>72</v>
      </c>
      <c r="J63" s="63">
        <v>48</v>
      </c>
      <c r="K63" s="63">
        <v>308</v>
      </c>
      <c r="L63" s="63">
        <v>81</v>
      </c>
      <c r="M63" s="63">
        <v>78</v>
      </c>
      <c r="N63" s="64">
        <f t="shared" si="1"/>
        <v>1208</v>
      </c>
    </row>
    <row r="64" spans="1:14">
      <c r="A64" s="29">
        <v>2021</v>
      </c>
      <c r="B64" s="63">
        <v>2</v>
      </c>
      <c r="C64" s="63">
        <v>2</v>
      </c>
      <c r="D64" s="63">
        <v>0</v>
      </c>
      <c r="E64" s="63">
        <v>8</v>
      </c>
      <c r="F64" s="63">
        <v>53</v>
      </c>
      <c r="G64" s="63">
        <v>381</v>
      </c>
      <c r="H64" s="63">
        <v>166</v>
      </c>
      <c r="I64" s="63">
        <v>71</v>
      </c>
      <c r="J64" s="63">
        <v>49</v>
      </c>
      <c r="K64" s="63">
        <v>302</v>
      </c>
      <c r="L64" s="63">
        <v>78</v>
      </c>
      <c r="M64" s="63">
        <v>78</v>
      </c>
      <c r="N64" s="64">
        <f t="shared" si="1"/>
        <v>1190</v>
      </c>
    </row>
    <row r="65" spans="1:14">
      <c r="A65" s="29">
        <v>2022</v>
      </c>
      <c r="B65" s="63">
        <v>2</v>
      </c>
      <c r="C65" s="63">
        <v>2</v>
      </c>
      <c r="D65" s="63">
        <v>0</v>
      </c>
      <c r="E65" s="63">
        <v>6</v>
      </c>
      <c r="F65" s="63">
        <v>53</v>
      </c>
      <c r="G65" s="63">
        <v>370</v>
      </c>
      <c r="H65" s="63">
        <v>165</v>
      </c>
      <c r="I65" s="63">
        <v>69</v>
      </c>
      <c r="J65" s="63">
        <v>45</v>
      </c>
      <c r="K65" s="63">
        <v>298</v>
      </c>
      <c r="L65" s="63">
        <v>77</v>
      </c>
      <c r="M65" s="63">
        <v>79</v>
      </c>
      <c r="N65" s="64">
        <f t="shared" si="1"/>
        <v>1166</v>
      </c>
    </row>
    <row r="66" spans="1:14">
      <c r="A66" s="29">
        <v>2023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4"/>
    </row>
    <row r="67" spans="1:14">
      <c r="A67" s="31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6"/>
    </row>
    <row r="68" spans="1:14">
      <c r="A68" s="19" t="s">
        <v>15</v>
      </c>
      <c r="B68" s="20">
        <f>LARGE(B3:B67,1)</f>
        <v>133</v>
      </c>
      <c r="C68" s="20">
        <f t="shared" ref="C68:N68" si="2">LARGE(C3:C67,1)</f>
        <v>113</v>
      </c>
      <c r="D68" s="20">
        <f t="shared" si="2"/>
        <v>21</v>
      </c>
      <c r="E68" s="20">
        <f t="shared" si="2"/>
        <v>135</v>
      </c>
      <c r="F68" s="20">
        <f t="shared" si="2"/>
        <v>105</v>
      </c>
      <c r="G68" s="20">
        <f t="shared" si="2"/>
        <v>4594</v>
      </c>
      <c r="H68" s="20">
        <f t="shared" si="2"/>
        <v>1595</v>
      </c>
      <c r="I68" s="20">
        <f t="shared" si="2"/>
        <v>852</v>
      </c>
      <c r="J68" s="20">
        <f t="shared" si="2"/>
        <v>2548</v>
      </c>
      <c r="K68" s="20">
        <f t="shared" si="2"/>
        <v>1529</v>
      </c>
      <c r="L68" s="20">
        <f t="shared" si="2"/>
        <v>1078</v>
      </c>
      <c r="M68" s="20">
        <f t="shared" si="2"/>
        <v>2358</v>
      </c>
      <c r="N68" s="20">
        <f t="shared" si="2"/>
        <v>15028</v>
      </c>
    </row>
    <row r="69" spans="1:14">
      <c r="A69" s="12" t="s">
        <v>16</v>
      </c>
      <c r="B69" s="14">
        <f>SMALL(B3:B67,1)</f>
        <v>2</v>
      </c>
      <c r="C69" s="14">
        <f t="shared" ref="C69:N69" si="3">SMALL(C3:C67,1)</f>
        <v>1</v>
      </c>
      <c r="D69" s="14">
        <f t="shared" si="3"/>
        <v>0</v>
      </c>
      <c r="E69" s="14">
        <f t="shared" si="3"/>
        <v>6</v>
      </c>
      <c r="F69" s="14">
        <f t="shared" si="3"/>
        <v>53</v>
      </c>
      <c r="G69" s="14">
        <f t="shared" si="3"/>
        <v>370</v>
      </c>
      <c r="H69" s="14">
        <f t="shared" si="3"/>
        <v>142</v>
      </c>
      <c r="I69" s="14">
        <f t="shared" si="3"/>
        <v>69</v>
      </c>
      <c r="J69" s="14">
        <f t="shared" si="3"/>
        <v>45</v>
      </c>
      <c r="K69" s="14">
        <f t="shared" si="3"/>
        <v>298</v>
      </c>
      <c r="L69" s="14">
        <f t="shared" si="3"/>
        <v>77</v>
      </c>
      <c r="M69" s="14">
        <f t="shared" si="3"/>
        <v>78</v>
      </c>
      <c r="N69" s="14">
        <f t="shared" si="3"/>
        <v>1166</v>
      </c>
    </row>
  </sheetData>
  <phoneticPr fontId="6" type="noConversion"/>
  <printOptions horizontalCentered="1" gridLines="1" gridLinesSet="0"/>
  <pageMargins left="1.1811023622047245" right="0.78740157480314965" top="1.1811023622047245" bottom="0.98425196850393704" header="0.59055118110236227" footer="0.39370078740157483"/>
  <pageSetup paperSize="9" scale="55" orientation="portrait" horizontalDpi="300" verticalDpi="300" r:id="rId1"/>
  <headerFooter alignWithMargins="0">
    <oddHeader>&amp;L&amp;"Arial,Standaard"&amp;8&amp;D&amp;C&amp;"Arial,Vet"&amp;18Bedrijven met pit- en steenvruchten&amp;R&amp;"Arial,Standaard"&amp;8&amp;T</oddHeader>
    <oddFooter>&amp;L&amp;"Arial,Standaard"&amp;8&amp;F / &amp;A&amp;R&amp;"Arial,Standaard"&amp;8pagina &amp;P van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79"/>
  <sheetViews>
    <sheetView zoomScale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/>
  <cols>
    <col min="1" max="1" width="10.7109375" style="6" customWidth="1"/>
    <col min="2" max="14" width="12.7109375" style="5" customWidth="1"/>
    <col min="15" max="52" width="10.7109375" style="5" customWidth="1"/>
    <col min="53" max="16384" width="9.140625" style="5"/>
  </cols>
  <sheetData>
    <row r="1" spans="1:30" s="2" customFormat="1" ht="39.950000000000003" customHeight="1">
      <c r="A1" s="51" t="s">
        <v>20</v>
      </c>
      <c r="B1" s="52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30" s="2" customFormat="1" ht="24.95" customHeight="1">
      <c r="A2" s="55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8</v>
      </c>
      <c r="I2" s="56" t="s">
        <v>9</v>
      </c>
      <c r="J2" s="56" t="s">
        <v>10</v>
      </c>
      <c r="K2" s="56" t="s">
        <v>11</v>
      </c>
      <c r="L2" s="56" t="s">
        <v>12</v>
      </c>
      <c r="M2" s="56" t="s">
        <v>13</v>
      </c>
      <c r="N2" s="56" t="s">
        <v>14</v>
      </c>
    </row>
    <row r="3" spans="1:30" s="2" customFormat="1">
      <c r="A3" s="57">
        <v>1950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s="2" customFormat="1">
      <c r="A4" s="29">
        <v>1951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s="2" customFormat="1">
      <c r="A5" s="29">
        <v>1952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s="2" customFormat="1">
      <c r="A6" s="29">
        <v>1953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2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s="2" customFormat="1">
      <c r="A7" s="29">
        <v>1954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2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s="2" customFormat="1">
      <c r="A8" s="29">
        <v>1955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2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s="2" customFormat="1">
      <c r="A9" s="29">
        <v>1956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2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s="2" customFormat="1">
      <c r="A10" s="29">
        <v>1957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2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s="2" customFormat="1">
      <c r="A11" s="29">
        <v>1958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2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s="2" customFormat="1">
      <c r="A12" s="29">
        <v>1959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s="2" customFormat="1">
      <c r="A13" s="29">
        <v>1960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s="2" customFormat="1">
      <c r="A14" s="29">
        <v>1961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2"/>
    </row>
    <row r="15" spans="1:30" s="2" customFormat="1">
      <c r="A15" s="29">
        <v>1962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</row>
    <row r="16" spans="1:30" s="2" customFormat="1">
      <c r="A16" s="29">
        <v>1963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2"/>
    </row>
    <row r="17" spans="1:30" s="2" customFormat="1">
      <c r="A17" s="29">
        <v>1964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30" s="2" customFormat="1">
      <c r="A18" s="29">
        <v>1965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2"/>
    </row>
    <row r="19" spans="1:30" s="2" customFormat="1">
      <c r="A19" s="29">
        <v>1966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2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s="2" customFormat="1">
      <c r="A20" s="26">
        <v>1967</v>
      </c>
      <c r="B20" s="61">
        <f>SUM('Zoete kersen'!B20,'Zure kersen'!B10)</f>
        <v>18</v>
      </c>
      <c r="C20" s="61">
        <f>SUM('Zoete kersen'!C20,'Zure kersen'!C10)</f>
        <v>0</v>
      </c>
      <c r="D20" s="61">
        <f>SUM('Zoete kersen'!D20,'Zure kersen'!D10)</f>
        <v>3</v>
      </c>
      <c r="E20" s="61">
        <f>SUM('Zoete kersen'!E20,'Zure kersen'!E10)</f>
        <v>6</v>
      </c>
      <c r="F20" s="61">
        <f>SUM('Zoete kersen'!F20,'Zure kersen'!F10)</f>
        <v>0</v>
      </c>
      <c r="G20" s="61">
        <f>SUM('Zoete kersen'!G20,'Zure kersen'!G10)</f>
        <v>1776</v>
      </c>
      <c r="H20" s="61">
        <f>SUM('Zoete kersen'!H20,'Zure kersen'!H10)</f>
        <v>156</v>
      </c>
      <c r="I20" s="61">
        <f>SUM('Zoete kersen'!I20,'Zure kersen'!I10)</f>
        <v>8</v>
      </c>
      <c r="J20" s="61">
        <f>SUM('Zoete kersen'!J20,'Zure kersen'!J10)</f>
        <v>18</v>
      </c>
      <c r="K20" s="61">
        <f>SUM('Zoete kersen'!K20,'Zure kersen'!K10)</f>
        <v>200</v>
      </c>
      <c r="L20" s="61">
        <f>SUM('Zoete kersen'!L20,'Zure kersen'!L10)</f>
        <v>986</v>
      </c>
      <c r="M20" s="61">
        <f>SUM('Zoete kersen'!M20,'Zure kersen'!M10)</f>
        <v>2174</v>
      </c>
      <c r="N20" s="62">
        <f t="shared" ref="N20:N27" si="0">SUM(B20:M20)</f>
        <v>5345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s="2" customFormat="1">
      <c r="A21" s="26">
        <v>1968</v>
      </c>
      <c r="B21" s="61">
        <f>SUM('Zoete kersen'!B21,'Zure kersen'!B11)</f>
        <v>12</v>
      </c>
      <c r="C21" s="61">
        <f>SUM('Zoete kersen'!C21,'Zure kersen'!C11)</f>
        <v>0</v>
      </c>
      <c r="D21" s="61">
        <f>SUM('Zoete kersen'!D21,'Zure kersen'!D11)</f>
        <v>1</v>
      </c>
      <c r="E21" s="61">
        <f>SUM('Zoete kersen'!E21,'Zure kersen'!E11)</f>
        <v>6</v>
      </c>
      <c r="F21" s="61">
        <f>SUM('Zoete kersen'!F21,'Zure kersen'!F11)</f>
        <v>0</v>
      </c>
      <c r="G21" s="61">
        <f>SUM('Zoete kersen'!G21,'Zure kersen'!G11)</f>
        <v>1639</v>
      </c>
      <c r="H21" s="61">
        <f>SUM('Zoete kersen'!H21,'Zure kersen'!H11)</f>
        <v>144</v>
      </c>
      <c r="I21" s="61">
        <f>SUM('Zoete kersen'!I21,'Zure kersen'!I11)</f>
        <v>11</v>
      </c>
      <c r="J21" s="61">
        <f>SUM('Zoete kersen'!J21,'Zure kersen'!J11)</f>
        <v>20</v>
      </c>
      <c r="K21" s="61">
        <f>SUM('Zoete kersen'!K21,'Zure kersen'!K11)</f>
        <v>167</v>
      </c>
      <c r="L21" s="61">
        <f>SUM('Zoete kersen'!L21,'Zure kersen'!L11)</f>
        <v>810</v>
      </c>
      <c r="M21" s="61">
        <f>SUM('Zoete kersen'!M21,'Zure kersen'!M11)</f>
        <v>1827</v>
      </c>
      <c r="N21" s="62">
        <f t="shared" si="0"/>
        <v>4637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s="2" customFormat="1">
      <c r="A22" s="26">
        <v>1969</v>
      </c>
      <c r="B22" s="61">
        <f>SUM('Zoete kersen'!B22,'Zure kersen'!B12)</f>
        <v>12</v>
      </c>
      <c r="C22" s="61">
        <f>SUM('Zoete kersen'!C22,'Zure kersen'!C12)</f>
        <v>0</v>
      </c>
      <c r="D22" s="61">
        <f>SUM('Zoete kersen'!D22,'Zure kersen'!D12)</f>
        <v>1</v>
      </c>
      <c r="E22" s="61">
        <f>SUM('Zoete kersen'!E22,'Zure kersen'!E12)</f>
        <v>4</v>
      </c>
      <c r="F22" s="61">
        <f>SUM('Zoete kersen'!F22,'Zure kersen'!F12)</f>
        <v>0</v>
      </c>
      <c r="G22" s="61">
        <f>SUM('Zoete kersen'!G22,'Zure kersen'!G12)</f>
        <v>1460</v>
      </c>
      <c r="H22" s="61">
        <f>SUM('Zoete kersen'!H22,'Zure kersen'!H12)</f>
        <v>136</v>
      </c>
      <c r="I22" s="61">
        <f>SUM('Zoete kersen'!I22,'Zure kersen'!I12)</f>
        <v>4</v>
      </c>
      <c r="J22" s="61">
        <f>SUM('Zoete kersen'!J22,'Zure kersen'!J12)</f>
        <v>17</v>
      </c>
      <c r="K22" s="61">
        <f>SUM('Zoete kersen'!K22,'Zure kersen'!K12)</f>
        <v>148</v>
      </c>
      <c r="L22" s="61">
        <f>SUM('Zoete kersen'!L22,'Zure kersen'!L12)</f>
        <v>670</v>
      </c>
      <c r="M22" s="61">
        <f>SUM('Zoete kersen'!M22,'Zure kersen'!M12)</f>
        <v>1706</v>
      </c>
      <c r="N22" s="62">
        <f t="shared" si="0"/>
        <v>4158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s="2" customFormat="1">
      <c r="A23" s="26">
        <v>1970</v>
      </c>
      <c r="B23" s="61">
        <f>SUM('Zoete kersen'!B23,'Zure kersen'!B13)</f>
        <v>9</v>
      </c>
      <c r="C23" s="61">
        <f>SUM('Zoete kersen'!C23,'Zure kersen'!C13)</f>
        <v>0</v>
      </c>
      <c r="D23" s="61">
        <f>SUM('Zoete kersen'!D23,'Zure kersen'!D13)</f>
        <v>1</v>
      </c>
      <c r="E23" s="61">
        <f>SUM('Zoete kersen'!E23,'Zure kersen'!E13)</f>
        <v>7</v>
      </c>
      <c r="F23" s="61">
        <f>SUM('Zoete kersen'!F23,'Zure kersen'!F13)</f>
        <v>0</v>
      </c>
      <c r="G23" s="61">
        <f>SUM('Zoete kersen'!G23,'Zure kersen'!G13)</f>
        <v>1385</v>
      </c>
      <c r="H23" s="61">
        <f>SUM('Zoete kersen'!H23,'Zure kersen'!H13)</f>
        <v>118</v>
      </c>
      <c r="I23" s="61">
        <f>SUM('Zoete kersen'!I23,'Zure kersen'!I13)</f>
        <v>6</v>
      </c>
      <c r="J23" s="61">
        <f>SUM('Zoete kersen'!J23,'Zure kersen'!J13)</f>
        <v>14</v>
      </c>
      <c r="K23" s="61">
        <f>SUM('Zoete kersen'!K23,'Zure kersen'!K13)</f>
        <v>133</v>
      </c>
      <c r="L23" s="61">
        <f>SUM('Zoete kersen'!L23,'Zure kersen'!L13)</f>
        <v>557</v>
      </c>
      <c r="M23" s="61">
        <f>SUM('Zoete kersen'!M23,'Zure kersen'!M13)</f>
        <v>1621</v>
      </c>
      <c r="N23" s="62">
        <f t="shared" si="0"/>
        <v>3851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s="2" customFormat="1">
      <c r="A24" s="26">
        <v>1971</v>
      </c>
      <c r="B24" s="61">
        <f>SUM('Zoete kersen'!B24,'Zure kersen'!B14)</f>
        <v>2</v>
      </c>
      <c r="C24" s="61">
        <f>SUM('Zoete kersen'!C24,'Zure kersen'!C14)</f>
        <v>0</v>
      </c>
      <c r="D24" s="61">
        <f>SUM('Zoete kersen'!D24,'Zure kersen'!D14)</f>
        <v>1</v>
      </c>
      <c r="E24" s="61">
        <f>SUM('Zoete kersen'!E24,'Zure kersen'!E14)</f>
        <v>7</v>
      </c>
      <c r="F24" s="61">
        <f>SUM('Zoete kersen'!F24,'Zure kersen'!F14)</f>
        <v>0</v>
      </c>
      <c r="G24" s="61">
        <f>SUM('Zoete kersen'!G24,'Zure kersen'!G14)</f>
        <v>1052</v>
      </c>
      <c r="H24" s="61">
        <f>SUM('Zoete kersen'!H24,'Zure kersen'!H14)</f>
        <v>97</v>
      </c>
      <c r="I24" s="61">
        <f>SUM('Zoete kersen'!I24,'Zure kersen'!I14)</f>
        <v>7</v>
      </c>
      <c r="J24" s="61">
        <f>SUM('Zoete kersen'!J24,'Zure kersen'!J14)</f>
        <v>16</v>
      </c>
      <c r="K24" s="61">
        <f>SUM('Zoete kersen'!K24,'Zure kersen'!K14)</f>
        <v>114</v>
      </c>
      <c r="L24" s="61">
        <f>SUM('Zoete kersen'!L24,'Zure kersen'!L14)</f>
        <v>420</v>
      </c>
      <c r="M24" s="61">
        <f>SUM('Zoete kersen'!M24,'Zure kersen'!M14)</f>
        <v>1470</v>
      </c>
      <c r="N24" s="62">
        <f t="shared" si="0"/>
        <v>3186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s="2" customFormat="1">
      <c r="A25" s="26">
        <v>1972</v>
      </c>
      <c r="B25" s="61">
        <f>SUM('Zoete kersen'!B25,'Zure kersen'!B15)</f>
        <v>2</v>
      </c>
      <c r="C25" s="61">
        <f>SUM('Zoete kersen'!C25,'Zure kersen'!C15)</f>
        <v>0</v>
      </c>
      <c r="D25" s="61">
        <f>SUM('Zoete kersen'!D25,'Zure kersen'!D15)</f>
        <v>2</v>
      </c>
      <c r="E25" s="61">
        <f>SUM('Zoete kersen'!E25,'Zure kersen'!E15)</f>
        <v>3</v>
      </c>
      <c r="F25" s="61">
        <f>SUM('Zoete kersen'!F25,'Zure kersen'!F15)</f>
        <v>0</v>
      </c>
      <c r="G25" s="61">
        <f>SUM('Zoete kersen'!G25,'Zure kersen'!G15)</f>
        <v>978</v>
      </c>
      <c r="H25" s="61">
        <f>SUM('Zoete kersen'!H25,'Zure kersen'!H15)</f>
        <v>95</v>
      </c>
      <c r="I25" s="61">
        <f>SUM('Zoete kersen'!I25,'Zure kersen'!I15)</f>
        <v>6</v>
      </c>
      <c r="J25" s="61">
        <f>SUM('Zoete kersen'!J25,'Zure kersen'!J15)</f>
        <v>10</v>
      </c>
      <c r="K25" s="61">
        <f>SUM('Zoete kersen'!K25,'Zure kersen'!K15)</f>
        <v>97</v>
      </c>
      <c r="L25" s="61">
        <f>SUM('Zoete kersen'!L25,'Zure kersen'!L15)</f>
        <v>353</v>
      </c>
      <c r="M25" s="61">
        <f>SUM('Zoete kersen'!M25,'Zure kersen'!M15)</f>
        <v>1300</v>
      </c>
      <c r="N25" s="62">
        <f t="shared" si="0"/>
        <v>2846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s="2" customFormat="1">
      <c r="A26" s="26">
        <v>1973</v>
      </c>
      <c r="B26" s="61">
        <f>SUM('Zoete kersen'!B26,'Zure kersen'!B16)</f>
        <v>1</v>
      </c>
      <c r="C26" s="61">
        <f>SUM('Zoete kersen'!C26,'Zure kersen'!C16)</f>
        <v>0</v>
      </c>
      <c r="D26" s="61">
        <f>SUM('Zoete kersen'!D26,'Zure kersen'!D16)</f>
        <v>0</v>
      </c>
      <c r="E26" s="61">
        <f>SUM('Zoete kersen'!E26,'Zure kersen'!E16)</f>
        <v>4</v>
      </c>
      <c r="F26" s="61">
        <f>SUM('Zoete kersen'!F26,'Zure kersen'!F16)</f>
        <v>0</v>
      </c>
      <c r="G26" s="61">
        <f>SUM('Zoete kersen'!G26,'Zure kersen'!G16)</f>
        <v>889</v>
      </c>
      <c r="H26" s="61">
        <f>SUM('Zoete kersen'!H26,'Zure kersen'!H16)</f>
        <v>83</v>
      </c>
      <c r="I26" s="61">
        <f>SUM('Zoete kersen'!I26,'Zure kersen'!I16)</f>
        <v>8</v>
      </c>
      <c r="J26" s="61">
        <f>SUM('Zoete kersen'!J26,'Zure kersen'!J16)</f>
        <v>8</v>
      </c>
      <c r="K26" s="61">
        <f>SUM('Zoete kersen'!K26,'Zure kersen'!K16)</f>
        <v>81</v>
      </c>
      <c r="L26" s="61">
        <f>SUM('Zoete kersen'!L26,'Zure kersen'!L16)</f>
        <v>288</v>
      </c>
      <c r="M26" s="61">
        <f>SUM('Zoete kersen'!M26,'Zure kersen'!M16)</f>
        <v>1174</v>
      </c>
      <c r="N26" s="62">
        <f t="shared" si="0"/>
        <v>2536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s="2" customFormat="1">
      <c r="A27" s="26">
        <v>1974</v>
      </c>
      <c r="B27" s="61">
        <f>SUM('Zoete kersen'!B27,'Zure kersen'!B17)</f>
        <v>1</v>
      </c>
      <c r="C27" s="61">
        <f>SUM('Zoete kersen'!C27,'Zure kersen'!C17)</f>
        <v>0</v>
      </c>
      <c r="D27" s="61">
        <f>SUM('Zoete kersen'!D27,'Zure kersen'!D17)</f>
        <v>0</v>
      </c>
      <c r="E27" s="61">
        <f>SUM('Zoete kersen'!E27,'Zure kersen'!E17)</f>
        <v>4</v>
      </c>
      <c r="F27" s="61">
        <f>SUM('Zoete kersen'!F27,'Zure kersen'!F17)</f>
        <v>0</v>
      </c>
      <c r="G27" s="61">
        <f>SUM('Zoete kersen'!G27,'Zure kersen'!G17)</f>
        <v>826</v>
      </c>
      <c r="H27" s="61">
        <f>SUM('Zoete kersen'!H27,'Zure kersen'!H17)</f>
        <v>80</v>
      </c>
      <c r="I27" s="61">
        <f>SUM('Zoete kersen'!I27,'Zure kersen'!I17)</f>
        <v>6</v>
      </c>
      <c r="J27" s="61">
        <f>SUM('Zoete kersen'!J27,'Zure kersen'!J17)</f>
        <v>9</v>
      </c>
      <c r="K27" s="61">
        <f>SUM('Zoete kersen'!K27,'Zure kersen'!K17)</f>
        <v>68</v>
      </c>
      <c r="L27" s="61">
        <f>SUM('Zoete kersen'!L27,'Zure kersen'!L17)</f>
        <v>244</v>
      </c>
      <c r="M27" s="61">
        <f>SUM('Zoete kersen'!M27,'Zure kersen'!M17)</f>
        <v>1083</v>
      </c>
      <c r="N27" s="62">
        <f t="shared" si="0"/>
        <v>2321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s="2" customFormat="1">
      <c r="A28" s="26">
        <v>1975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2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s="2" customFormat="1">
      <c r="A29" s="26">
        <v>1976</v>
      </c>
      <c r="B29" s="61">
        <f>SUM('Zoete kersen'!B29,'Zure kersen'!B19)</f>
        <v>1</v>
      </c>
      <c r="C29" s="61">
        <f>SUM('Zoete kersen'!C29,'Zure kersen'!C19)</f>
        <v>0</v>
      </c>
      <c r="D29" s="61">
        <f>SUM('Zoete kersen'!D29,'Zure kersen'!D19)</f>
        <v>0</v>
      </c>
      <c r="E29" s="61">
        <f>SUM('Zoete kersen'!E29,'Zure kersen'!E19)</f>
        <v>2</v>
      </c>
      <c r="F29" s="61">
        <f>SUM('Zoete kersen'!F29,'Zure kersen'!F19)</f>
        <v>1</v>
      </c>
      <c r="G29" s="61">
        <f>SUM('Zoete kersen'!G29,'Zure kersen'!G19)</f>
        <v>621</v>
      </c>
      <c r="H29" s="61">
        <f>SUM('Zoete kersen'!H29,'Zure kersen'!H19)</f>
        <v>68</v>
      </c>
      <c r="I29" s="61">
        <f>SUM('Zoete kersen'!I29,'Zure kersen'!I19)</f>
        <v>8</v>
      </c>
      <c r="J29" s="61">
        <f>SUM('Zoete kersen'!J29,'Zure kersen'!J19)</f>
        <v>10</v>
      </c>
      <c r="K29" s="61">
        <f>SUM('Zoete kersen'!K29,'Zure kersen'!K19)</f>
        <v>30</v>
      </c>
      <c r="L29" s="61">
        <f>SUM('Zoete kersen'!L29,'Zure kersen'!L19)</f>
        <v>138</v>
      </c>
      <c r="M29" s="61">
        <f>SUM('Zoete kersen'!M29,'Zure kersen'!M19)</f>
        <v>823</v>
      </c>
      <c r="N29" s="62">
        <f t="shared" ref="N29:N36" si="1">SUM(B29:M29)</f>
        <v>1702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s="2" customFormat="1">
      <c r="A30" s="26">
        <v>1977</v>
      </c>
      <c r="B30" s="61">
        <f>SUM('Zoete kersen'!B30,'Zure kersen'!B20)</f>
        <v>0</v>
      </c>
      <c r="C30" s="61">
        <f>SUM('Zoete kersen'!C30,'Zure kersen'!C20)</f>
        <v>0</v>
      </c>
      <c r="D30" s="61">
        <f>SUM('Zoete kersen'!D30,'Zure kersen'!D20)</f>
        <v>0</v>
      </c>
      <c r="E30" s="61">
        <f>SUM('Zoete kersen'!E30,'Zure kersen'!E20)</f>
        <v>2</v>
      </c>
      <c r="F30" s="61">
        <f>SUM('Zoete kersen'!F30,'Zure kersen'!F20)</f>
        <v>0</v>
      </c>
      <c r="G30" s="61">
        <f>SUM('Zoete kersen'!G30,'Zure kersen'!G20)</f>
        <v>594</v>
      </c>
      <c r="H30" s="61">
        <f>SUM('Zoete kersen'!H30,'Zure kersen'!H20)</f>
        <v>69</v>
      </c>
      <c r="I30" s="61">
        <f>SUM('Zoete kersen'!I30,'Zure kersen'!I20)</f>
        <v>4</v>
      </c>
      <c r="J30" s="61">
        <f>SUM('Zoete kersen'!J30,'Zure kersen'!J20)</f>
        <v>8</v>
      </c>
      <c r="K30" s="61">
        <f>SUM('Zoete kersen'!K30,'Zure kersen'!K20)</f>
        <v>25</v>
      </c>
      <c r="L30" s="61">
        <f>SUM('Zoete kersen'!L30,'Zure kersen'!L20)</f>
        <v>119</v>
      </c>
      <c r="M30" s="61">
        <f>SUM('Zoete kersen'!M30,'Zure kersen'!M20)</f>
        <v>829</v>
      </c>
      <c r="N30" s="62">
        <f t="shared" si="1"/>
        <v>1650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s="2" customFormat="1">
      <c r="A31" s="26">
        <v>1978</v>
      </c>
      <c r="B31" s="61">
        <f>SUM('Zoete kersen'!B31,'Zure kersen'!B21)</f>
        <v>0</v>
      </c>
      <c r="C31" s="61">
        <f>SUM('Zoete kersen'!C31,'Zure kersen'!C21)</f>
        <v>0</v>
      </c>
      <c r="D31" s="61">
        <f>SUM('Zoete kersen'!D31,'Zure kersen'!D21)</f>
        <v>0</v>
      </c>
      <c r="E31" s="61">
        <f>SUM('Zoete kersen'!E31,'Zure kersen'!E21)</f>
        <v>2</v>
      </c>
      <c r="F31" s="61">
        <f>SUM('Zoete kersen'!F31,'Zure kersen'!F21)</f>
        <v>0</v>
      </c>
      <c r="G31" s="61">
        <f>SUM('Zoete kersen'!G31,'Zure kersen'!G21)</f>
        <v>565</v>
      </c>
      <c r="H31" s="61">
        <f>SUM('Zoete kersen'!H31,'Zure kersen'!H21)</f>
        <v>66</v>
      </c>
      <c r="I31" s="61">
        <f>SUM('Zoete kersen'!I31,'Zure kersen'!I21)</f>
        <v>8</v>
      </c>
      <c r="J31" s="61">
        <f>SUM('Zoete kersen'!J31,'Zure kersen'!J21)</f>
        <v>8</v>
      </c>
      <c r="K31" s="61">
        <f>SUM('Zoete kersen'!K31,'Zure kersen'!K21)</f>
        <v>25</v>
      </c>
      <c r="L31" s="61">
        <f>SUM('Zoete kersen'!L31,'Zure kersen'!L21)</f>
        <v>104</v>
      </c>
      <c r="M31" s="61">
        <f>SUM('Zoete kersen'!M31,'Zure kersen'!M21)</f>
        <v>822</v>
      </c>
      <c r="N31" s="62">
        <f t="shared" si="1"/>
        <v>1600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s="2" customFormat="1">
      <c r="A32" s="26">
        <v>1979</v>
      </c>
      <c r="B32" s="61">
        <f>SUM('Zoete kersen'!B32,'Zure kersen'!B22)</f>
        <v>0</v>
      </c>
      <c r="C32" s="61">
        <f>SUM('Zoete kersen'!C32,'Zure kersen'!C22)</f>
        <v>1</v>
      </c>
      <c r="D32" s="61">
        <f>SUM('Zoete kersen'!D32,'Zure kersen'!D22)</f>
        <v>0</v>
      </c>
      <c r="E32" s="61">
        <f>SUM('Zoete kersen'!E32,'Zure kersen'!E22)</f>
        <v>1</v>
      </c>
      <c r="F32" s="61">
        <f>SUM('Zoete kersen'!F32,'Zure kersen'!F22)</f>
        <v>0</v>
      </c>
      <c r="G32" s="61">
        <f>SUM('Zoete kersen'!G32,'Zure kersen'!G22)</f>
        <v>540</v>
      </c>
      <c r="H32" s="61">
        <f>SUM('Zoete kersen'!H32,'Zure kersen'!H22)</f>
        <v>59</v>
      </c>
      <c r="I32" s="61">
        <f>SUM('Zoete kersen'!I32,'Zure kersen'!I22)</f>
        <v>6</v>
      </c>
      <c r="J32" s="61">
        <f>SUM('Zoete kersen'!J32,'Zure kersen'!J22)</f>
        <v>8</v>
      </c>
      <c r="K32" s="61">
        <f>SUM('Zoete kersen'!K32,'Zure kersen'!K22)</f>
        <v>23</v>
      </c>
      <c r="L32" s="61">
        <f>SUM('Zoete kersen'!L32,'Zure kersen'!L22)</f>
        <v>99</v>
      </c>
      <c r="M32" s="61">
        <f>SUM('Zoete kersen'!M32,'Zure kersen'!M22)</f>
        <v>808</v>
      </c>
      <c r="N32" s="62">
        <f t="shared" si="1"/>
        <v>1545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s="2" customFormat="1">
      <c r="A33" s="26">
        <v>1980</v>
      </c>
      <c r="B33" s="61">
        <f>SUM('Zoete kersen'!B33,'Zure kersen'!B23)</f>
        <v>0</v>
      </c>
      <c r="C33" s="61">
        <f>SUM('Zoete kersen'!C33,'Zure kersen'!C23)</f>
        <v>2</v>
      </c>
      <c r="D33" s="61">
        <f>SUM('Zoete kersen'!D33,'Zure kersen'!D23)</f>
        <v>0</v>
      </c>
      <c r="E33" s="61">
        <f>SUM('Zoete kersen'!E33,'Zure kersen'!E23)</f>
        <v>1</v>
      </c>
      <c r="F33" s="61">
        <f>SUM('Zoete kersen'!F33,'Zure kersen'!F23)</f>
        <v>0</v>
      </c>
      <c r="G33" s="61">
        <f>SUM('Zoete kersen'!G33,'Zure kersen'!G23)</f>
        <v>488</v>
      </c>
      <c r="H33" s="61">
        <f>SUM('Zoete kersen'!H33,'Zure kersen'!H23)</f>
        <v>55</v>
      </c>
      <c r="I33" s="61">
        <f>SUM('Zoete kersen'!I33,'Zure kersen'!I23)</f>
        <v>8</v>
      </c>
      <c r="J33" s="61">
        <f>SUM('Zoete kersen'!J33,'Zure kersen'!J23)</f>
        <v>8</v>
      </c>
      <c r="K33" s="61">
        <f>SUM('Zoete kersen'!K33,'Zure kersen'!K23)</f>
        <v>21</v>
      </c>
      <c r="L33" s="61">
        <f>SUM('Zoete kersen'!L33,'Zure kersen'!L23)</f>
        <v>76</v>
      </c>
      <c r="M33" s="61">
        <f>SUM('Zoete kersen'!M33,'Zure kersen'!M23)</f>
        <v>800</v>
      </c>
      <c r="N33" s="62">
        <f t="shared" si="1"/>
        <v>1459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s="2" customFormat="1">
      <c r="A34" s="26">
        <v>1981</v>
      </c>
      <c r="B34" s="61">
        <f>SUM('Zoete kersen'!B34,'Zure kersen'!B24)</f>
        <v>1</v>
      </c>
      <c r="C34" s="61">
        <f>SUM('Zoete kersen'!C34,'Zure kersen'!C24)</f>
        <v>2</v>
      </c>
      <c r="D34" s="61">
        <f>SUM('Zoete kersen'!D34,'Zure kersen'!D24)</f>
        <v>0</v>
      </c>
      <c r="E34" s="61">
        <f>SUM('Zoete kersen'!E34,'Zure kersen'!E24)</f>
        <v>1</v>
      </c>
      <c r="F34" s="61">
        <f>SUM('Zoete kersen'!F34,'Zure kersen'!F24)</f>
        <v>1</v>
      </c>
      <c r="G34" s="61">
        <f>SUM('Zoete kersen'!G34,'Zure kersen'!G24)</f>
        <v>467</v>
      </c>
      <c r="H34" s="61">
        <f>SUM('Zoete kersen'!H34,'Zure kersen'!H24)</f>
        <v>52</v>
      </c>
      <c r="I34" s="61">
        <f>SUM('Zoete kersen'!I34,'Zure kersen'!I24)</f>
        <v>6</v>
      </c>
      <c r="J34" s="61">
        <f>SUM('Zoete kersen'!J34,'Zure kersen'!J24)</f>
        <v>9</v>
      </c>
      <c r="K34" s="61">
        <f>SUM('Zoete kersen'!K34,'Zure kersen'!K24)</f>
        <v>25</v>
      </c>
      <c r="L34" s="61">
        <f>SUM('Zoete kersen'!L34,'Zure kersen'!L24)</f>
        <v>63</v>
      </c>
      <c r="M34" s="61">
        <f>SUM('Zoete kersen'!M34,'Zure kersen'!M24)</f>
        <v>760</v>
      </c>
      <c r="N34" s="62">
        <f t="shared" si="1"/>
        <v>1387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s="2" customFormat="1">
      <c r="A35" s="26">
        <v>1982</v>
      </c>
      <c r="B35" s="61">
        <f>SUM('Zoete kersen'!B35,'Zure kersen'!B25)</f>
        <v>0</v>
      </c>
      <c r="C35" s="61">
        <f>SUM('Zoete kersen'!C35,'Zure kersen'!C25)</f>
        <v>1</v>
      </c>
      <c r="D35" s="61">
        <f>SUM('Zoete kersen'!D35,'Zure kersen'!D25)</f>
        <v>0</v>
      </c>
      <c r="E35" s="61">
        <f>SUM('Zoete kersen'!E35,'Zure kersen'!E25)</f>
        <v>2</v>
      </c>
      <c r="F35" s="61">
        <f>SUM('Zoete kersen'!F35,'Zure kersen'!F25)</f>
        <v>1</v>
      </c>
      <c r="G35" s="61">
        <f>SUM('Zoete kersen'!G35,'Zure kersen'!G25)</f>
        <v>453</v>
      </c>
      <c r="H35" s="61">
        <f>SUM('Zoete kersen'!H35,'Zure kersen'!H25)</f>
        <v>51</v>
      </c>
      <c r="I35" s="61">
        <f>SUM('Zoete kersen'!I35,'Zure kersen'!I25)</f>
        <v>3</v>
      </c>
      <c r="J35" s="61">
        <f>SUM('Zoete kersen'!J35,'Zure kersen'!J25)</f>
        <v>8</v>
      </c>
      <c r="K35" s="61">
        <f>SUM('Zoete kersen'!K35,'Zure kersen'!K25)</f>
        <v>24</v>
      </c>
      <c r="L35" s="61">
        <f>SUM('Zoete kersen'!L35,'Zure kersen'!L25)</f>
        <v>61</v>
      </c>
      <c r="M35" s="61">
        <f>SUM('Zoete kersen'!M35,'Zure kersen'!M25)</f>
        <v>737</v>
      </c>
      <c r="N35" s="62">
        <f t="shared" si="1"/>
        <v>1341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s="2" customFormat="1">
      <c r="A36" s="26">
        <v>1983</v>
      </c>
      <c r="B36" s="61">
        <f>SUM('Zoete kersen'!B36,'Zure kersen'!B26)</f>
        <v>0</v>
      </c>
      <c r="C36" s="61">
        <f>SUM('Zoete kersen'!C36,'Zure kersen'!C26)</f>
        <v>1</v>
      </c>
      <c r="D36" s="61">
        <f>SUM('Zoete kersen'!D36,'Zure kersen'!D26)</f>
        <v>2</v>
      </c>
      <c r="E36" s="61">
        <f>SUM('Zoete kersen'!E36,'Zure kersen'!E26)</f>
        <v>2</v>
      </c>
      <c r="F36" s="61">
        <f>SUM('Zoete kersen'!F36,'Zure kersen'!F26)</f>
        <v>0</v>
      </c>
      <c r="G36" s="61">
        <f>SUM('Zoete kersen'!G36,'Zure kersen'!G26)</f>
        <v>460</v>
      </c>
      <c r="H36" s="61">
        <f>SUM('Zoete kersen'!H36,'Zure kersen'!H26)</f>
        <v>49</v>
      </c>
      <c r="I36" s="61">
        <f>SUM('Zoete kersen'!I36,'Zure kersen'!I26)</f>
        <v>5</v>
      </c>
      <c r="J36" s="61">
        <f>SUM('Zoete kersen'!J36,'Zure kersen'!J26)</f>
        <v>8</v>
      </c>
      <c r="K36" s="61">
        <f>SUM('Zoete kersen'!K36,'Zure kersen'!K26)</f>
        <v>27</v>
      </c>
      <c r="L36" s="61">
        <f>SUM('Zoete kersen'!L36,'Zure kersen'!L26)</f>
        <v>61</v>
      </c>
      <c r="M36" s="61">
        <f>SUM('Zoete kersen'!M36,'Zure kersen'!M26)</f>
        <v>705</v>
      </c>
      <c r="N36" s="62">
        <f t="shared" si="1"/>
        <v>1320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s="2" customFormat="1">
      <c r="A37" s="29">
        <v>1984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2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s="2" customFormat="1">
      <c r="A38" s="29">
        <v>1985</v>
      </c>
      <c r="B38" s="61">
        <f>SUM('Zoete kersen'!B38,'Zure kersen'!B28)</f>
        <v>2</v>
      </c>
      <c r="C38" s="61">
        <f>SUM('Zoete kersen'!C38,'Zure kersen'!C28)</f>
        <v>1</v>
      </c>
      <c r="D38" s="61">
        <f>SUM('Zoete kersen'!D38,'Zure kersen'!D28)</f>
        <v>4</v>
      </c>
      <c r="E38" s="61">
        <f>SUM('Zoete kersen'!E38,'Zure kersen'!E28)</f>
        <v>1</v>
      </c>
      <c r="F38" s="61">
        <f>SUM('Zoete kersen'!F38,'Zure kersen'!F28)</f>
        <v>0</v>
      </c>
      <c r="G38" s="61">
        <f>SUM('Zoete kersen'!G38,'Zure kersen'!G28)</f>
        <v>374</v>
      </c>
      <c r="H38" s="61">
        <f>SUM('Zoete kersen'!H38,'Zure kersen'!H28)</f>
        <v>46</v>
      </c>
      <c r="I38" s="61">
        <f>SUM('Zoete kersen'!I38,'Zure kersen'!I28)</f>
        <v>4</v>
      </c>
      <c r="J38" s="61">
        <f>SUM('Zoete kersen'!J38,'Zure kersen'!J28)</f>
        <v>4</v>
      </c>
      <c r="K38" s="61">
        <f>SUM('Zoete kersen'!K38,'Zure kersen'!K28)</f>
        <v>21</v>
      </c>
      <c r="L38" s="61">
        <f>SUM('Zoete kersen'!L38,'Zure kersen'!L28)</f>
        <v>34</v>
      </c>
      <c r="M38" s="61">
        <f>SUM('Zoete kersen'!M38,'Zure kersen'!M28)</f>
        <v>485</v>
      </c>
      <c r="N38" s="62">
        <f>SUM(B38:M38)</f>
        <v>976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s="2" customFormat="1">
      <c r="A39" s="29">
        <v>1986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2"/>
    </row>
    <row r="40" spans="1:30" s="2" customFormat="1">
      <c r="A40" s="29">
        <v>1987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2"/>
    </row>
    <row r="41" spans="1:30" s="2" customFormat="1">
      <c r="A41" s="29">
        <v>1988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2"/>
    </row>
    <row r="42" spans="1:30" s="2" customFormat="1">
      <c r="A42" s="29">
        <v>1989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2"/>
    </row>
    <row r="43" spans="1:30" s="2" customFormat="1">
      <c r="A43" s="29">
        <v>1990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2"/>
    </row>
    <row r="44" spans="1:30" s="2" customFormat="1">
      <c r="A44" s="29">
        <v>1991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2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>
      <c r="A45" s="29">
        <v>1992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4"/>
    </row>
    <row r="46" spans="1:30">
      <c r="A46" s="29">
        <v>1993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4"/>
    </row>
    <row r="47" spans="1:30">
      <c r="A47" s="29">
        <v>1994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4"/>
    </row>
    <row r="48" spans="1:30">
      <c r="A48" s="29">
        <v>1995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4"/>
    </row>
    <row r="49" spans="1:14">
      <c r="A49" s="29">
        <v>1996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4"/>
    </row>
    <row r="50" spans="1:14">
      <c r="A50" s="29">
        <v>1997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4"/>
    </row>
    <row r="51" spans="1:14">
      <c r="A51" s="29">
        <v>1998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4"/>
    </row>
    <row r="52" spans="1:14">
      <c r="A52" s="29">
        <v>1999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4"/>
    </row>
    <row r="53" spans="1:14">
      <c r="A53" s="29">
        <v>2000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4"/>
    </row>
    <row r="54" spans="1:14">
      <c r="A54" s="29">
        <v>2001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4"/>
    </row>
    <row r="55" spans="1:14">
      <c r="A55" s="29">
        <v>2002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4"/>
    </row>
    <row r="56" spans="1:14">
      <c r="A56" s="29">
        <v>2003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4"/>
    </row>
    <row r="57" spans="1:14">
      <c r="A57" s="29">
        <v>2004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4"/>
    </row>
    <row r="58" spans="1:14">
      <c r="A58" s="29">
        <v>2005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4"/>
    </row>
    <row r="59" spans="1:14">
      <c r="A59" s="29">
        <v>2006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4"/>
    </row>
    <row r="60" spans="1:14">
      <c r="A60" s="29">
        <v>2007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4"/>
    </row>
    <row r="61" spans="1:14">
      <c r="A61" s="29">
        <v>2008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4"/>
    </row>
    <row r="62" spans="1:14">
      <c r="A62" s="29">
        <v>2009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4"/>
    </row>
    <row r="63" spans="1:14">
      <c r="A63" s="29">
        <v>2010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4"/>
    </row>
    <row r="64" spans="1:14">
      <c r="A64" s="29">
        <v>2011</v>
      </c>
      <c r="B64" s="61"/>
      <c r="C64" s="61"/>
      <c r="D64" s="61"/>
      <c r="E64" s="61"/>
      <c r="F64" s="61"/>
      <c r="G64" s="61"/>
      <c r="H64" s="61"/>
      <c r="I64" s="61"/>
      <c r="J64" s="63"/>
      <c r="K64" s="63"/>
      <c r="L64" s="63"/>
      <c r="M64" s="63"/>
      <c r="N64" s="64"/>
    </row>
    <row r="65" spans="1:14">
      <c r="A65" s="29">
        <v>2012</v>
      </c>
      <c r="B65" s="61"/>
      <c r="C65" s="61"/>
      <c r="D65" s="61"/>
      <c r="E65" s="61"/>
      <c r="F65" s="61"/>
      <c r="G65" s="61"/>
      <c r="H65" s="61"/>
      <c r="I65" s="61"/>
      <c r="J65" s="63"/>
      <c r="K65" s="63"/>
      <c r="L65" s="63"/>
      <c r="M65" s="63"/>
      <c r="N65" s="64"/>
    </row>
    <row r="66" spans="1:14">
      <c r="A66" s="29">
        <v>2013</v>
      </c>
      <c r="B66" s="61"/>
      <c r="C66" s="61"/>
      <c r="D66" s="61"/>
      <c r="E66" s="61"/>
      <c r="F66" s="61"/>
      <c r="G66" s="61"/>
      <c r="H66" s="61"/>
      <c r="I66" s="61"/>
      <c r="J66" s="63"/>
      <c r="K66" s="63"/>
      <c r="L66" s="63"/>
      <c r="M66" s="63"/>
      <c r="N66" s="64"/>
    </row>
    <row r="67" spans="1:14">
      <c r="A67" s="29">
        <v>2014</v>
      </c>
      <c r="B67" s="61"/>
      <c r="C67" s="61"/>
      <c r="D67" s="61"/>
      <c r="E67" s="61"/>
      <c r="F67" s="61"/>
      <c r="G67" s="61"/>
      <c r="H67" s="61"/>
      <c r="I67" s="61"/>
      <c r="J67" s="63"/>
      <c r="K67" s="63"/>
      <c r="L67" s="63"/>
      <c r="M67" s="63"/>
      <c r="N67" s="64"/>
    </row>
    <row r="68" spans="1:14">
      <c r="A68" s="29">
        <v>2015</v>
      </c>
      <c r="B68" s="61"/>
      <c r="C68" s="61"/>
      <c r="D68" s="61"/>
      <c r="E68" s="61"/>
      <c r="F68" s="61"/>
      <c r="G68" s="61"/>
      <c r="H68" s="61"/>
      <c r="I68" s="61"/>
      <c r="J68" s="63"/>
      <c r="K68" s="63"/>
      <c r="L68" s="63"/>
      <c r="M68" s="63"/>
      <c r="N68" s="64"/>
    </row>
    <row r="69" spans="1:14">
      <c r="A69" s="29">
        <v>2016</v>
      </c>
      <c r="B69" s="61"/>
      <c r="C69" s="61"/>
      <c r="D69" s="61"/>
      <c r="E69" s="61"/>
      <c r="F69" s="61"/>
      <c r="G69" s="61"/>
      <c r="H69" s="61"/>
      <c r="I69" s="61"/>
      <c r="J69" s="63"/>
      <c r="K69" s="63"/>
      <c r="L69" s="63"/>
      <c r="M69" s="63"/>
      <c r="N69" s="64"/>
    </row>
    <row r="70" spans="1:14">
      <c r="A70" s="29">
        <v>2017</v>
      </c>
      <c r="B70" s="61">
        <f>SUM('Zoete kersen'!B70,'Zure kersen'!B60)</f>
        <v>4</v>
      </c>
      <c r="C70" s="61">
        <f>SUM('Zoete kersen'!C70,'Zure kersen'!C60)</f>
        <v>3</v>
      </c>
      <c r="D70" s="61">
        <f>SUM('Zoete kersen'!D70,'Zure kersen'!D60)</f>
        <v>2</v>
      </c>
      <c r="E70" s="61">
        <f>SUM('Zoete kersen'!E70,'Zure kersen'!E60)</f>
        <v>2</v>
      </c>
      <c r="F70" s="61">
        <f>SUM('Zoete kersen'!F70,'Zure kersen'!F60)</f>
        <v>6</v>
      </c>
      <c r="G70" s="61">
        <f>SUM('Zoete kersen'!G70,'Zure kersen'!G60)</f>
        <v>148</v>
      </c>
      <c r="H70" s="61">
        <f>SUM('Zoete kersen'!H70,'Zure kersen'!H60)</f>
        <v>33</v>
      </c>
      <c r="I70" s="61">
        <f>SUM('Zoete kersen'!I70,'Zure kersen'!I60)</f>
        <v>13</v>
      </c>
      <c r="J70" s="61">
        <f>SUM('Zoete kersen'!J70,'Zure kersen'!J60)</f>
        <v>17</v>
      </c>
      <c r="K70" s="61">
        <f>SUM('Zoete kersen'!K70,'Zure kersen'!K60)</f>
        <v>29</v>
      </c>
      <c r="L70" s="61">
        <f>SUM('Zoete kersen'!L70,'Zure kersen'!L60)</f>
        <v>46</v>
      </c>
      <c r="M70" s="61">
        <f>SUM('Zoete kersen'!M70,'Zure kersen'!M60)</f>
        <v>76</v>
      </c>
      <c r="N70" s="62">
        <f t="shared" ref="N70:N75" si="2">SUM(B70:M70)</f>
        <v>379</v>
      </c>
    </row>
    <row r="71" spans="1:14">
      <c r="A71" s="29">
        <v>2018</v>
      </c>
      <c r="B71" s="61">
        <f>SUM('Zoete kersen'!B71,'Zure kersen'!B61)</f>
        <v>4</v>
      </c>
      <c r="C71" s="61">
        <f>SUM('Zoete kersen'!C71,'Zure kersen'!C61)</f>
        <v>2</v>
      </c>
      <c r="D71" s="61">
        <f>SUM('Zoete kersen'!D71,'Zure kersen'!D61)</f>
        <v>2</v>
      </c>
      <c r="E71" s="61">
        <f>SUM('Zoete kersen'!E71,'Zure kersen'!E61)</f>
        <v>2</v>
      </c>
      <c r="F71" s="61">
        <f>SUM('Zoete kersen'!F71,'Zure kersen'!F61)</f>
        <v>6</v>
      </c>
      <c r="G71" s="61">
        <f>SUM('Zoete kersen'!G71,'Zure kersen'!G61)</f>
        <v>148</v>
      </c>
      <c r="H71" s="61">
        <f>SUM('Zoete kersen'!H71,'Zure kersen'!H61)</f>
        <v>33</v>
      </c>
      <c r="I71" s="61">
        <f>SUM('Zoete kersen'!I71,'Zure kersen'!I61)</f>
        <v>14</v>
      </c>
      <c r="J71" s="61">
        <f>SUM('Zoete kersen'!J71,'Zure kersen'!J61)</f>
        <v>17</v>
      </c>
      <c r="K71" s="61">
        <f>SUM('Zoete kersen'!K71,'Zure kersen'!K61)</f>
        <v>28</v>
      </c>
      <c r="L71" s="61">
        <f>SUM('Zoete kersen'!L71,'Zure kersen'!L61)</f>
        <v>45</v>
      </c>
      <c r="M71" s="61">
        <f>SUM('Zoete kersen'!M71,'Zure kersen'!M61)</f>
        <v>75</v>
      </c>
      <c r="N71" s="62">
        <f t="shared" si="2"/>
        <v>376</v>
      </c>
    </row>
    <row r="72" spans="1:14">
      <c r="A72" s="29">
        <v>2019</v>
      </c>
      <c r="B72" s="61">
        <f>SUM('Zoete kersen'!B72,'Zure kersen'!B62)</f>
        <v>4</v>
      </c>
      <c r="C72" s="61">
        <f>SUM('Zoete kersen'!C72,'Zure kersen'!C62)</f>
        <v>4</v>
      </c>
      <c r="D72" s="61">
        <f>SUM('Zoete kersen'!D72,'Zure kersen'!D62)</f>
        <v>2</v>
      </c>
      <c r="E72" s="61">
        <f>SUM('Zoete kersen'!E72,'Zure kersen'!E62)</f>
        <v>3</v>
      </c>
      <c r="F72" s="61">
        <f>SUM('Zoete kersen'!F72,'Zure kersen'!F62)</f>
        <v>6</v>
      </c>
      <c r="G72" s="61">
        <f>SUM('Zoete kersen'!G72,'Zure kersen'!G62)</f>
        <v>139</v>
      </c>
      <c r="H72" s="61">
        <f>SUM('Zoete kersen'!H72,'Zure kersen'!H62)</f>
        <v>36</v>
      </c>
      <c r="I72" s="61">
        <f>SUM('Zoete kersen'!I72,'Zure kersen'!I62)</f>
        <v>16</v>
      </c>
      <c r="J72" s="61">
        <f>SUM('Zoete kersen'!J72,'Zure kersen'!J62)</f>
        <v>17</v>
      </c>
      <c r="K72" s="61">
        <f>SUM('Zoete kersen'!K72,'Zure kersen'!K62)</f>
        <v>30</v>
      </c>
      <c r="L72" s="61">
        <f>SUM('Zoete kersen'!L72,'Zure kersen'!L62)</f>
        <v>45</v>
      </c>
      <c r="M72" s="61">
        <f>SUM('Zoete kersen'!M72,'Zure kersen'!M62)</f>
        <v>72</v>
      </c>
      <c r="N72" s="62">
        <f t="shared" si="2"/>
        <v>374</v>
      </c>
    </row>
    <row r="73" spans="1:14">
      <c r="A73" s="29">
        <v>2020</v>
      </c>
      <c r="B73" s="61">
        <f>SUM('Zoete kersen'!B73,'Zure kersen'!B63)</f>
        <v>4</v>
      </c>
      <c r="C73" s="61">
        <f>SUM('Zoete kersen'!C73,'Zure kersen'!C63)</f>
        <v>4</v>
      </c>
      <c r="D73" s="61">
        <f>SUM('Zoete kersen'!D73,'Zure kersen'!D63)</f>
        <v>2</v>
      </c>
      <c r="E73" s="61">
        <f>SUM('Zoete kersen'!E73,'Zure kersen'!E63)</f>
        <v>3</v>
      </c>
      <c r="F73" s="61">
        <f>SUM('Zoete kersen'!F73,'Zure kersen'!F63)</f>
        <v>6</v>
      </c>
      <c r="G73" s="61">
        <f>SUM('Zoete kersen'!G73,'Zure kersen'!G63)</f>
        <v>144</v>
      </c>
      <c r="H73" s="61">
        <f>SUM('Zoete kersen'!H73,'Zure kersen'!H63)</f>
        <v>38</v>
      </c>
      <c r="I73" s="61">
        <f>SUM('Zoete kersen'!I73,'Zure kersen'!I63)</f>
        <v>14</v>
      </c>
      <c r="J73" s="61">
        <f>SUM('Zoete kersen'!J73,'Zure kersen'!J63)</f>
        <v>16</v>
      </c>
      <c r="K73" s="61">
        <f>SUM('Zoete kersen'!K73,'Zure kersen'!K63)</f>
        <v>32</v>
      </c>
      <c r="L73" s="61">
        <f>SUM('Zoete kersen'!L73,'Zure kersen'!L63)</f>
        <v>44</v>
      </c>
      <c r="M73" s="61">
        <f>SUM('Zoete kersen'!M73,'Zure kersen'!M63)</f>
        <v>69</v>
      </c>
      <c r="N73" s="62">
        <f t="shared" si="2"/>
        <v>376</v>
      </c>
    </row>
    <row r="74" spans="1:14">
      <c r="A74" s="29">
        <v>2021</v>
      </c>
      <c r="B74" s="61">
        <f>SUM('Zoete kersen'!B74,'Zure kersen'!B64)</f>
        <v>4</v>
      </c>
      <c r="C74" s="61">
        <f>SUM('Zoete kersen'!C74,'Zure kersen'!C64)</f>
        <v>4</v>
      </c>
      <c r="D74" s="61">
        <f>SUM('Zoete kersen'!D74,'Zure kersen'!D64)</f>
        <v>2</v>
      </c>
      <c r="E74" s="61">
        <f>SUM('Zoete kersen'!E74,'Zure kersen'!E64)</f>
        <v>3</v>
      </c>
      <c r="F74" s="61">
        <f>SUM('Zoete kersen'!F74,'Zure kersen'!F64)</f>
        <v>6</v>
      </c>
      <c r="G74" s="61">
        <f>SUM('Zoete kersen'!G74,'Zure kersen'!G64)</f>
        <v>141</v>
      </c>
      <c r="H74" s="61">
        <f>SUM('Zoete kersen'!H74,'Zure kersen'!H64)</f>
        <v>36</v>
      </c>
      <c r="I74" s="61">
        <f>SUM('Zoete kersen'!I74,'Zure kersen'!I64)</f>
        <v>14</v>
      </c>
      <c r="J74" s="61">
        <f>SUM('Zoete kersen'!J74,'Zure kersen'!J64)</f>
        <v>15</v>
      </c>
      <c r="K74" s="61">
        <f>SUM('Zoete kersen'!K74,'Zure kersen'!K64)</f>
        <v>30</v>
      </c>
      <c r="L74" s="61">
        <f>SUM('Zoete kersen'!L74,'Zure kersen'!L64)</f>
        <v>48</v>
      </c>
      <c r="M74" s="61">
        <f>SUM('Zoete kersen'!M74,'Zure kersen'!M64)</f>
        <v>71</v>
      </c>
      <c r="N74" s="62">
        <f t="shared" si="2"/>
        <v>374</v>
      </c>
    </row>
    <row r="75" spans="1:14">
      <c r="A75" s="29">
        <v>2022</v>
      </c>
      <c r="B75" s="61">
        <f>SUM('Zoete kersen'!B75,'Zure kersen'!B65)</f>
        <v>4</v>
      </c>
      <c r="C75" s="61">
        <f>SUM('Zoete kersen'!C75,'Zure kersen'!C65)</f>
        <v>4</v>
      </c>
      <c r="D75" s="61">
        <f>SUM('Zoete kersen'!D75,'Zure kersen'!D65)</f>
        <v>2</v>
      </c>
      <c r="E75" s="61">
        <f>SUM('Zoete kersen'!E75,'Zure kersen'!E65)</f>
        <v>3</v>
      </c>
      <c r="F75" s="61">
        <f>SUM('Zoete kersen'!F75,'Zure kersen'!F65)</f>
        <v>6</v>
      </c>
      <c r="G75" s="61">
        <f>SUM('Zoete kersen'!G75,'Zure kersen'!G65)</f>
        <v>132</v>
      </c>
      <c r="H75" s="61">
        <f>SUM('Zoete kersen'!H75,'Zure kersen'!H65)</f>
        <v>35</v>
      </c>
      <c r="I75" s="61">
        <f>SUM('Zoete kersen'!I75,'Zure kersen'!I65)</f>
        <v>14</v>
      </c>
      <c r="J75" s="61">
        <f>SUM('Zoete kersen'!J75,'Zure kersen'!J65)</f>
        <v>15</v>
      </c>
      <c r="K75" s="61">
        <f>SUM('Zoete kersen'!K75,'Zure kersen'!K65)</f>
        <v>29</v>
      </c>
      <c r="L75" s="61">
        <f>SUM('Zoete kersen'!L75,'Zure kersen'!L65)</f>
        <v>48</v>
      </c>
      <c r="M75" s="61">
        <f>SUM('Zoete kersen'!M75,'Zure kersen'!M65)</f>
        <v>65</v>
      </c>
      <c r="N75" s="62">
        <f t="shared" si="2"/>
        <v>357</v>
      </c>
    </row>
    <row r="76" spans="1:14">
      <c r="A76" s="29">
        <v>2023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4"/>
    </row>
    <row r="77" spans="1:14">
      <c r="A77" s="31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6"/>
    </row>
    <row r="78" spans="1:14">
      <c r="A78" s="19" t="s">
        <v>15</v>
      </c>
      <c r="B78" s="20">
        <f t="shared" ref="B78:N78" si="3">LARGE(B3:B77,1)</f>
        <v>18</v>
      </c>
      <c r="C78" s="20">
        <f t="shared" si="3"/>
        <v>4</v>
      </c>
      <c r="D78" s="20">
        <f t="shared" si="3"/>
        <v>4</v>
      </c>
      <c r="E78" s="20">
        <f t="shared" si="3"/>
        <v>7</v>
      </c>
      <c r="F78" s="20">
        <f t="shared" si="3"/>
        <v>6</v>
      </c>
      <c r="G78" s="20">
        <f t="shared" si="3"/>
        <v>1776</v>
      </c>
      <c r="H78" s="20">
        <f t="shared" si="3"/>
        <v>156</v>
      </c>
      <c r="I78" s="20">
        <f t="shared" si="3"/>
        <v>16</v>
      </c>
      <c r="J78" s="20">
        <f t="shared" si="3"/>
        <v>20</v>
      </c>
      <c r="K78" s="20">
        <f t="shared" si="3"/>
        <v>200</v>
      </c>
      <c r="L78" s="20">
        <f t="shared" si="3"/>
        <v>986</v>
      </c>
      <c r="M78" s="20">
        <f t="shared" si="3"/>
        <v>2174</v>
      </c>
      <c r="N78" s="20">
        <f t="shared" si="3"/>
        <v>5345</v>
      </c>
    </row>
    <row r="79" spans="1:14">
      <c r="A79" s="12" t="s">
        <v>16</v>
      </c>
      <c r="B79" s="14">
        <f t="shared" ref="B79:N79" si="4">SMALL(B3:B77,1)</f>
        <v>0</v>
      </c>
      <c r="C79" s="14">
        <f t="shared" si="4"/>
        <v>0</v>
      </c>
      <c r="D79" s="14">
        <f t="shared" si="4"/>
        <v>0</v>
      </c>
      <c r="E79" s="14">
        <f t="shared" si="4"/>
        <v>1</v>
      </c>
      <c r="F79" s="14">
        <f t="shared" si="4"/>
        <v>0</v>
      </c>
      <c r="G79" s="14">
        <f t="shared" si="4"/>
        <v>132</v>
      </c>
      <c r="H79" s="14">
        <f t="shared" si="4"/>
        <v>33</v>
      </c>
      <c r="I79" s="14">
        <f t="shared" si="4"/>
        <v>3</v>
      </c>
      <c r="J79" s="14">
        <f t="shared" si="4"/>
        <v>4</v>
      </c>
      <c r="K79" s="14">
        <f t="shared" si="4"/>
        <v>21</v>
      </c>
      <c r="L79" s="14">
        <f t="shared" si="4"/>
        <v>34</v>
      </c>
      <c r="M79" s="14">
        <f t="shared" si="4"/>
        <v>65</v>
      </c>
      <c r="N79" s="14">
        <f t="shared" si="4"/>
        <v>357</v>
      </c>
    </row>
  </sheetData>
  <phoneticPr fontId="6" type="noConversion"/>
  <printOptions horizontalCentered="1" gridLines="1" gridLinesSet="0"/>
  <pageMargins left="1.1811023622047245" right="0.78740157480314965" top="1.1811023622047245" bottom="0.98425196850393704" header="0.59055118110236227" footer="0.39370078740157483"/>
  <pageSetup paperSize="9" scale="55" orientation="portrait" horizontalDpi="300" verticalDpi="300" r:id="rId1"/>
  <headerFooter alignWithMargins="0">
    <oddHeader>&amp;L&amp;"Arial,Standaard"&amp;8&amp;D&amp;C&amp;"Arial,Vet"&amp;18Bedrijven met pit- en steenvruchten&amp;R&amp;"Arial,Standaard"&amp;8&amp;T</oddHeader>
    <oddFooter>&amp;L&amp;"Arial,Standaard"&amp;8&amp;F / &amp;A&amp;R&amp;"Arial,Standaard"&amp;8pagina &amp;P van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79"/>
  <sheetViews>
    <sheetView zoomScale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/>
  <cols>
    <col min="1" max="1" width="10.7109375" style="6" customWidth="1"/>
    <col min="2" max="14" width="12.7109375" style="5" customWidth="1"/>
    <col min="15" max="73" width="10.7109375" style="5" customWidth="1"/>
    <col min="74" max="16384" width="9.140625" style="5"/>
  </cols>
  <sheetData>
    <row r="1" spans="1:30" s="2" customFormat="1" ht="39.950000000000003" customHeight="1">
      <c r="A1" s="51" t="s">
        <v>21</v>
      </c>
      <c r="B1" s="52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2" customFormat="1" ht="24.95" customHeight="1">
      <c r="A2" s="55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8</v>
      </c>
      <c r="I2" s="56" t="s">
        <v>9</v>
      </c>
      <c r="J2" s="56" t="s">
        <v>10</v>
      </c>
      <c r="K2" s="56" t="s">
        <v>11</v>
      </c>
      <c r="L2" s="56" t="s">
        <v>12</v>
      </c>
      <c r="M2" s="56" t="s">
        <v>13</v>
      </c>
      <c r="N2" s="56" t="s">
        <v>14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s="21" customFormat="1">
      <c r="A3" s="57">
        <v>1950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s="21" customFormat="1">
      <c r="A4" s="29">
        <v>1951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pans="1:30" s="21" customFormat="1">
      <c r="A5" s="29">
        <v>1952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4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6" spans="1:30" s="21" customFormat="1">
      <c r="A6" s="29">
        <v>1953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4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s="21" customFormat="1">
      <c r="A7" s="29">
        <v>1954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4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1:30" s="21" customFormat="1">
      <c r="A8" s="29">
        <v>1955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4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 spans="1:30" s="21" customFormat="1">
      <c r="A9" s="29">
        <v>1956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4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pans="1:30" s="21" customFormat="1">
      <c r="A10" s="29">
        <v>1957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4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</row>
    <row r="11" spans="1:30" s="21" customFormat="1">
      <c r="A11" s="29">
        <v>1958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4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</row>
    <row r="12" spans="1:30" s="21" customFormat="1">
      <c r="A12" s="29">
        <v>1959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4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spans="1:30" s="2" customFormat="1">
      <c r="A13" s="29">
        <v>1960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s="2" customFormat="1">
      <c r="A14" s="29">
        <v>1961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2"/>
    </row>
    <row r="15" spans="1:30" s="2" customFormat="1">
      <c r="A15" s="29">
        <v>1962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</row>
    <row r="16" spans="1:30" s="2" customFormat="1">
      <c r="A16" s="29">
        <v>1963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2"/>
    </row>
    <row r="17" spans="1:30" s="2" customFormat="1">
      <c r="A17" s="29">
        <v>1964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30" s="2" customFormat="1">
      <c r="A18" s="29">
        <v>1965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2"/>
    </row>
    <row r="19" spans="1:30" s="2" customFormat="1">
      <c r="A19" s="29">
        <v>1966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2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s="2" customFormat="1">
      <c r="A20" s="26">
        <v>1967</v>
      </c>
      <c r="B20" s="61">
        <v>11</v>
      </c>
      <c r="C20" s="61">
        <v>0</v>
      </c>
      <c r="D20" s="61">
        <v>2</v>
      </c>
      <c r="E20" s="61">
        <v>5</v>
      </c>
      <c r="F20" s="61">
        <v>0</v>
      </c>
      <c r="G20" s="61">
        <v>1360</v>
      </c>
      <c r="H20" s="61">
        <v>153</v>
      </c>
      <c r="I20" s="61">
        <v>3</v>
      </c>
      <c r="J20" s="61">
        <v>14</v>
      </c>
      <c r="K20" s="61">
        <v>25</v>
      </c>
      <c r="L20" s="61">
        <v>389</v>
      </c>
      <c r="M20" s="61">
        <v>1173</v>
      </c>
      <c r="N20" s="62">
        <f t="shared" ref="N20:N27" si="0">SUM(B20:M20)</f>
        <v>3135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s="2" customFormat="1">
      <c r="A21" s="26">
        <v>1968</v>
      </c>
      <c r="B21" s="61">
        <v>7</v>
      </c>
      <c r="C21" s="61">
        <v>0</v>
      </c>
      <c r="D21" s="61">
        <v>0</v>
      </c>
      <c r="E21" s="61">
        <v>4</v>
      </c>
      <c r="F21" s="61">
        <v>0</v>
      </c>
      <c r="G21" s="61">
        <v>1253</v>
      </c>
      <c r="H21" s="61">
        <v>143</v>
      </c>
      <c r="I21" s="61">
        <v>5</v>
      </c>
      <c r="J21" s="61">
        <v>13</v>
      </c>
      <c r="K21" s="61">
        <v>25</v>
      </c>
      <c r="L21" s="61">
        <v>309</v>
      </c>
      <c r="M21" s="61">
        <v>862</v>
      </c>
      <c r="N21" s="62">
        <f t="shared" si="0"/>
        <v>2621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s="2" customFormat="1">
      <c r="A22" s="26">
        <v>1969</v>
      </c>
      <c r="B22" s="61">
        <v>6</v>
      </c>
      <c r="C22" s="61">
        <v>0</v>
      </c>
      <c r="D22" s="61">
        <v>0</v>
      </c>
      <c r="E22" s="61">
        <v>4</v>
      </c>
      <c r="F22" s="61">
        <v>0</v>
      </c>
      <c r="G22" s="61">
        <v>1103</v>
      </c>
      <c r="H22" s="61">
        <v>135</v>
      </c>
      <c r="I22" s="61">
        <v>2</v>
      </c>
      <c r="J22" s="61">
        <v>11</v>
      </c>
      <c r="K22" s="61">
        <v>21</v>
      </c>
      <c r="L22" s="61">
        <v>242</v>
      </c>
      <c r="M22" s="61">
        <v>774</v>
      </c>
      <c r="N22" s="62">
        <f t="shared" si="0"/>
        <v>2298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s="2" customFormat="1">
      <c r="A23" s="26">
        <v>1970</v>
      </c>
      <c r="B23" s="61">
        <v>6</v>
      </c>
      <c r="C23" s="61">
        <v>0</v>
      </c>
      <c r="D23" s="61">
        <v>1</v>
      </c>
      <c r="E23" s="61">
        <v>5</v>
      </c>
      <c r="F23" s="61">
        <v>0</v>
      </c>
      <c r="G23" s="61">
        <v>1018</v>
      </c>
      <c r="H23" s="61">
        <v>118</v>
      </c>
      <c r="I23" s="61">
        <v>2</v>
      </c>
      <c r="J23" s="61">
        <v>9</v>
      </c>
      <c r="K23" s="61">
        <v>18</v>
      </c>
      <c r="L23" s="61">
        <v>205</v>
      </c>
      <c r="M23" s="61">
        <v>729</v>
      </c>
      <c r="N23" s="62">
        <f t="shared" si="0"/>
        <v>2111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s="2" customFormat="1">
      <c r="A24" s="26">
        <v>1971</v>
      </c>
      <c r="B24" s="61">
        <v>1</v>
      </c>
      <c r="C24" s="61">
        <v>0</v>
      </c>
      <c r="D24" s="61">
        <v>1</v>
      </c>
      <c r="E24" s="61">
        <v>5</v>
      </c>
      <c r="F24" s="61">
        <v>0</v>
      </c>
      <c r="G24" s="61">
        <v>771</v>
      </c>
      <c r="H24" s="61">
        <v>97</v>
      </c>
      <c r="I24" s="61">
        <v>2</v>
      </c>
      <c r="J24" s="61">
        <v>8</v>
      </c>
      <c r="K24" s="61">
        <v>16</v>
      </c>
      <c r="L24" s="61">
        <v>144</v>
      </c>
      <c r="M24" s="61">
        <v>659</v>
      </c>
      <c r="N24" s="62">
        <f t="shared" si="0"/>
        <v>1704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s="2" customFormat="1">
      <c r="A25" s="26">
        <v>1972</v>
      </c>
      <c r="B25" s="61">
        <v>1</v>
      </c>
      <c r="C25" s="61">
        <v>0</v>
      </c>
      <c r="D25" s="61">
        <v>1</v>
      </c>
      <c r="E25" s="61">
        <v>2</v>
      </c>
      <c r="F25" s="61">
        <v>0</v>
      </c>
      <c r="G25" s="61">
        <v>706</v>
      </c>
      <c r="H25" s="61">
        <v>95</v>
      </c>
      <c r="I25" s="61">
        <v>3</v>
      </c>
      <c r="J25" s="61">
        <v>7</v>
      </c>
      <c r="K25" s="61">
        <v>14</v>
      </c>
      <c r="L25" s="61">
        <v>125</v>
      </c>
      <c r="M25" s="61">
        <v>578</v>
      </c>
      <c r="N25" s="62">
        <f t="shared" si="0"/>
        <v>1532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s="2" customFormat="1">
      <c r="A26" s="26">
        <v>1973</v>
      </c>
      <c r="B26" s="61">
        <v>0</v>
      </c>
      <c r="C26" s="61">
        <v>0</v>
      </c>
      <c r="D26" s="61">
        <v>0</v>
      </c>
      <c r="E26" s="61">
        <v>2</v>
      </c>
      <c r="F26" s="61">
        <v>0</v>
      </c>
      <c r="G26" s="61">
        <v>628</v>
      </c>
      <c r="H26" s="61">
        <v>83</v>
      </c>
      <c r="I26" s="61">
        <v>4</v>
      </c>
      <c r="J26" s="61">
        <v>5</v>
      </c>
      <c r="K26" s="61">
        <v>14</v>
      </c>
      <c r="L26" s="61">
        <v>103</v>
      </c>
      <c r="M26" s="61">
        <v>505</v>
      </c>
      <c r="N26" s="62">
        <f t="shared" si="0"/>
        <v>1344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s="2" customFormat="1">
      <c r="A27" s="26">
        <v>1974</v>
      </c>
      <c r="B27" s="61">
        <v>0</v>
      </c>
      <c r="C27" s="61">
        <v>0</v>
      </c>
      <c r="D27" s="61">
        <v>0</v>
      </c>
      <c r="E27" s="61">
        <v>2</v>
      </c>
      <c r="F27" s="61">
        <v>0</v>
      </c>
      <c r="G27" s="61">
        <v>594</v>
      </c>
      <c r="H27" s="61">
        <v>80</v>
      </c>
      <c r="I27" s="61">
        <v>3</v>
      </c>
      <c r="J27" s="61">
        <v>5</v>
      </c>
      <c r="K27" s="61">
        <v>12</v>
      </c>
      <c r="L27" s="61">
        <v>85</v>
      </c>
      <c r="M27" s="61">
        <v>459</v>
      </c>
      <c r="N27" s="62">
        <f t="shared" si="0"/>
        <v>1240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s="2" customFormat="1">
      <c r="A28" s="26">
        <v>1975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2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s="2" customFormat="1">
      <c r="A29" s="26">
        <v>1976</v>
      </c>
      <c r="B29" s="61">
        <v>0</v>
      </c>
      <c r="C29" s="61">
        <v>0</v>
      </c>
      <c r="D29" s="61">
        <v>0</v>
      </c>
      <c r="E29" s="61">
        <v>2</v>
      </c>
      <c r="F29" s="61">
        <v>0</v>
      </c>
      <c r="G29" s="61">
        <v>449</v>
      </c>
      <c r="H29" s="61">
        <v>66</v>
      </c>
      <c r="I29" s="61">
        <v>4</v>
      </c>
      <c r="J29" s="61">
        <v>8</v>
      </c>
      <c r="K29" s="61">
        <v>8</v>
      </c>
      <c r="L29" s="61">
        <v>42</v>
      </c>
      <c r="M29" s="61">
        <v>286</v>
      </c>
      <c r="N29" s="62">
        <f t="shared" ref="N29:N36" si="1">SUM(B29:M29)</f>
        <v>865</v>
      </c>
      <c r="Q29" s="3"/>
      <c r="R29" s="1"/>
      <c r="S29" s="1"/>
      <c r="T29" s="1"/>
      <c r="U29" s="1"/>
      <c r="V29" s="1"/>
      <c r="W29" s="1"/>
    </row>
    <row r="30" spans="1:30" s="2" customFormat="1">
      <c r="A30" s="26">
        <v>1977</v>
      </c>
      <c r="B30" s="61">
        <v>0</v>
      </c>
      <c r="C30" s="61">
        <v>0</v>
      </c>
      <c r="D30" s="61">
        <v>0</v>
      </c>
      <c r="E30" s="61">
        <v>2</v>
      </c>
      <c r="F30" s="61">
        <v>0</v>
      </c>
      <c r="G30" s="61">
        <v>415</v>
      </c>
      <c r="H30" s="61">
        <v>68</v>
      </c>
      <c r="I30" s="61">
        <v>2</v>
      </c>
      <c r="J30" s="61">
        <v>7</v>
      </c>
      <c r="K30" s="61">
        <v>3</v>
      </c>
      <c r="L30" s="61">
        <v>35</v>
      </c>
      <c r="M30" s="61">
        <v>275</v>
      </c>
      <c r="N30" s="62">
        <f t="shared" si="1"/>
        <v>807</v>
      </c>
    </row>
    <row r="31" spans="1:30" s="2" customFormat="1">
      <c r="A31" s="26">
        <v>1978</v>
      </c>
      <c r="B31" s="61">
        <v>0</v>
      </c>
      <c r="C31" s="61">
        <v>0</v>
      </c>
      <c r="D31" s="61">
        <v>0</v>
      </c>
      <c r="E31" s="61">
        <v>1</v>
      </c>
      <c r="F31" s="61">
        <v>0</v>
      </c>
      <c r="G31" s="61">
        <v>388</v>
      </c>
      <c r="H31" s="61">
        <v>64</v>
      </c>
      <c r="I31" s="61">
        <v>4</v>
      </c>
      <c r="J31" s="61">
        <v>6</v>
      </c>
      <c r="K31" s="61">
        <v>3</v>
      </c>
      <c r="L31" s="61">
        <v>30</v>
      </c>
      <c r="M31" s="61">
        <v>273</v>
      </c>
      <c r="N31" s="62">
        <f t="shared" si="1"/>
        <v>769</v>
      </c>
    </row>
    <row r="32" spans="1:30" s="2" customFormat="1">
      <c r="A32" s="26">
        <v>1979</v>
      </c>
      <c r="B32" s="61">
        <v>0</v>
      </c>
      <c r="C32" s="61">
        <v>1</v>
      </c>
      <c r="D32" s="61">
        <v>0</v>
      </c>
      <c r="E32" s="61">
        <v>1</v>
      </c>
      <c r="F32" s="61">
        <v>0</v>
      </c>
      <c r="G32" s="61">
        <v>343</v>
      </c>
      <c r="H32" s="61">
        <v>56</v>
      </c>
      <c r="I32" s="61">
        <v>2</v>
      </c>
      <c r="J32" s="61">
        <v>7</v>
      </c>
      <c r="K32" s="61">
        <v>3</v>
      </c>
      <c r="L32" s="61">
        <v>32</v>
      </c>
      <c r="M32" s="61">
        <v>260</v>
      </c>
      <c r="N32" s="62">
        <f t="shared" si="1"/>
        <v>705</v>
      </c>
    </row>
    <row r="33" spans="1:14" s="2" customFormat="1">
      <c r="A33" s="26">
        <v>1980</v>
      </c>
      <c r="B33" s="61">
        <v>0</v>
      </c>
      <c r="C33" s="61">
        <v>2</v>
      </c>
      <c r="D33" s="61">
        <v>0</v>
      </c>
      <c r="E33" s="61">
        <v>1</v>
      </c>
      <c r="F33" s="61">
        <v>0</v>
      </c>
      <c r="G33" s="61">
        <v>316</v>
      </c>
      <c r="H33" s="61">
        <v>53</v>
      </c>
      <c r="I33" s="61">
        <v>4</v>
      </c>
      <c r="J33" s="61">
        <v>7</v>
      </c>
      <c r="K33" s="61">
        <v>1</v>
      </c>
      <c r="L33" s="61">
        <v>26</v>
      </c>
      <c r="M33" s="61">
        <v>247</v>
      </c>
      <c r="N33" s="62">
        <f t="shared" si="1"/>
        <v>657</v>
      </c>
    </row>
    <row r="34" spans="1:14" s="2" customFormat="1">
      <c r="A34" s="26">
        <v>1981</v>
      </c>
      <c r="B34" s="61">
        <v>1</v>
      </c>
      <c r="C34" s="61">
        <v>2</v>
      </c>
      <c r="D34" s="61">
        <v>0</v>
      </c>
      <c r="E34" s="61">
        <v>1</v>
      </c>
      <c r="F34" s="61">
        <v>0</v>
      </c>
      <c r="G34" s="61">
        <v>300</v>
      </c>
      <c r="H34" s="61">
        <v>50</v>
      </c>
      <c r="I34" s="61">
        <v>3</v>
      </c>
      <c r="J34" s="61">
        <v>7</v>
      </c>
      <c r="K34" s="61">
        <v>3</v>
      </c>
      <c r="L34" s="61">
        <v>23</v>
      </c>
      <c r="M34" s="61">
        <v>227</v>
      </c>
      <c r="N34" s="62">
        <f t="shared" si="1"/>
        <v>617</v>
      </c>
    </row>
    <row r="35" spans="1:14" s="2" customFormat="1">
      <c r="A35" s="26">
        <v>1982</v>
      </c>
      <c r="B35" s="61">
        <v>0</v>
      </c>
      <c r="C35" s="61">
        <v>1</v>
      </c>
      <c r="D35" s="61">
        <v>0</v>
      </c>
      <c r="E35" s="61">
        <v>1</v>
      </c>
      <c r="F35" s="61">
        <v>0</v>
      </c>
      <c r="G35" s="61">
        <v>283</v>
      </c>
      <c r="H35" s="61">
        <v>50</v>
      </c>
      <c r="I35" s="61">
        <v>1</v>
      </c>
      <c r="J35" s="61">
        <v>6</v>
      </c>
      <c r="K35" s="61">
        <v>3</v>
      </c>
      <c r="L35" s="61">
        <v>22</v>
      </c>
      <c r="M35" s="61">
        <v>218</v>
      </c>
      <c r="N35" s="62">
        <f t="shared" si="1"/>
        <v>585</v>
      </c>
    </row>
    <row r="36" spans="1:14" s="2" customFormat="1">
      <c r="A36" s="26">
        <v>1983</v>
      </c>
      <c r="B36" s="61">
        <v>0</v>
      </c>
      <c r="C36" s="61">
        <v>1</v>
      </c>
      <c r="D36" s="61">
        <v>2</v>
      </c>
      <c r="E36" s="61">
        <v>1</v>
      </c>
      <c r="F36" s="61">
        <v>0</v>
      </c>
      <c r="G36" s="61">
        <v>283</v>
      </c>
      <c r="H36" s="61">
        <v>47</v>
      </c>
      <c r="I36" s="61">
        <v>2</v>
      </c>
      <c r="J36" s="61">
        <v>5</v>
      </c>
      <c r="K36" s="61">
        <v>6</v>
      </c>
      <c r="L36" s="61">
        <v>20</v>
      </c>
      <c r="M36" s="61">
        <v>198</v>
      </c>
      <c r="N36" s="62">
        <f t="shared" si="1"/>
        <v>565</v>
      </c>
    </row>
    <row r="37" spans="1:14" s="2" customFormat="1">
      <c r="A37" s="29">
        <v>1984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2"/>
    </row>
    <row r="38" spans="1:14" s="2" customFormat="1">
      <c r="A38" s="29">
        <v>1985</v>
      </c>
      <c r="B38" s="61">
        <v>2</v>
      </c>
      <c r="C38" s="61">
        <v>1</v>
      </c>
      <c r="D38" s="61">
        <v>3</v>
      </c>
      <c r="E38" s="61">
        <v>1</v>
      </c>
      <c r="F38" s="61">
        <v>0</v>
      </c>
      <c r="G38" s="61">
        <v>230</v>
      </c>
      <c r="H38" s="61">
        <v>43</v>
      </c>
      <c r="I38" s="61">
        <v>1</v>
      </c>
      <c r="J38" s="61">
        <v>1</v>
      </c>
      <c r="K38" s="61">
        <v>4</v>
      </c>
      <c r="L38" s="61">
        <v>14</v>
      </c>
      <c r="M38" s="61">
        <v>129</v>
      </c>
      <c r="N38" s="62">
        <f>SUM(B38:M38)</f>
        <v>429</v>
      </c>
    </row>
    <row r="39" spans="1:14" s="2" customFormat="1">
      <c r="A39" s="29">
        <v>1986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2"/>
    </row>
    <row r="40" spans="1:14" s="2" customFormat="1">
      <c r="A40" s="29">
        <v>1987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2"/>
    </row>
    <row r="41" spans="1:14" s="2" customFormat="1">
      <c r="A41" s="29">
        <v>1988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2"/>
    </row>
    <row r="42" spans="1:14" s="2" customFormat="1">
      <c r="A42" s="29">
        <v>1989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2"/>
    </row>
    <row r="43" spans="1:14" s="2" customFormat="1">
      <c r="A43" s="29">
        <v>1990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2"/>
    </row>
    <row r="44" spans="1:14" s="2" customFormat="1">
      <c r="A44" s="29">
        <v>1991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2"/>
    </row>
    <row r="45" spans="1:14">
      <c r="A45" s="29">
        <v>1992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4"/>
    </row>
    <row r="46" spans="1:14">
      <c r="A46" s="29">
        <v>1993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4"/>
    </row>
    <row r="47" spans="1:14">
      <c r="A47" s="29">
        <v>1994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4"/>
    </row>
    <row r="48" spans="1:14">
      <c r="A48" s="29">
        <v>1995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4"/>
    </row>
    <row r="49" spans="1:14">
      <c r="A49" s="29">
        <v>1996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4"/>
    </row>
    <row r="50" spans="1:14">
      <c r="A50" s="29">
        <v>1997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4"/>
    </row>
    <row r="51" spans="1:14">
      <c r="A51" s="29">
        <v>1998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4"/>
    </row>
    <row r="52" spans="1:14">
      <c r="A52" s="29">
        <v>1999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4"/>
    </row>
    <row r="53" spans="1:14">
      <c r="A53" s="29">
        <v>2000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4"/>
    </row>
    <row r="54" spans="1:14">
      <c r="A54" s="29">
        <v>2001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4"/>
    </row>
    <row r="55" spans="1:14">
      <c r="A55" s="29">
        <v>2002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4"/>
    </row>
    <row r="56" spans="1:14">
      <c r="A56" s="29">
        <v>2003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4"/>
    </row>
    <row r="57" spans="1:14">
      <c r="A57" s="29">
        <v>2004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4"/>
    </row>
    <row r="58" spans="1:14">
      <c r="A58" s="29">
        <v>2005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4"/>
    </row>
    <row r="59" spans="1:14">
      <c r="A59" s="29">
        <v>2006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4"/>
    </row>
    <row r="60" spans="1:14">
      <c r="A60" s="29">
        <v>2007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4"/>
    </row>
    <row r="61" spans="1:14">
      <c r="A61" s="29">
        <v>2008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4"/>
    </row>
    <row r="62" spans="1:14">
      <c r="A62" s="29">
        <v>2009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4"/>
    </row>
    <row r="63" spans="1:14">
      <c r="A63" s="29">
        <v>2010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4"/>
    </row>
    <row r="64" spans="1:14">
      <c r="A64" s="29">
        <v>2011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4"/>
    </row>
    <row r="65" spans="1:14">
      <c r="A65" s="29">
        <v>2012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4"/>
    </row>
    <row r="66" spans="1:14">
      <c r="A66" s="29">
        <v>2013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4"/>
    </row>
    <row r="67" spans="1:14">
      <c r="A67" s="29">
        <v>2014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4"/>
    </row>
    <row r="68" spans="1:14">
      <c r="A68" s="29">
        <v>2015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4"/>
    </row>
    <row r="69" spans="1:14">
      <c r="A69" s="29">
        <v>2016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4"/>
    </row>
    <row r="70" spans="1:14">
      <c r="A70" s="29">
        <v>2017</v>
      </c>
      <c r="B70" s="63">
        <v>4</v>
      </c>
      <c r="C70" s="63">
        <v>3</v>
      </c>
      <c r="D70" s="63">
        <v>2</v>
      </c>
      <c r="E70" s="63">
        <v>2</v>
      </c>
      <c r="F70" s="63">
        <v>6</v>
      </c>
      <c r="G70" s="63">
        <v>148</v>
      </c>
      <c r="H70" s="63">
        <v>33</v>
      </c>
      <c r="I70" s="63">
        <v>13</v>
      </c>
      <c r="J70" s="63">
        <v>17</v>
      </c>
      <c r="K70" s="63">
        <v>26</v>
      </c>
      <c r="L70" s="63">
        <v>45</v>
      </c>
      <c r="M70" s="63">
        <v>52</v>
      </c>
      <c r="N70" s="62">
        <f t="shared" ref="N70:N75" si="2">SUM(B70:M70)</f>
        <v>351</v>
      </c>
    </row>
    <row r="71" spans="1:14">
      <c r="A71" s="29">
        <v>2018</v>
      </c>
      <c r="B71" s="63">
        <v>4</v>
      </c>
      <c r="C71" s="63">
        <v>2</v>
      </c>
      <c r="D71" s="63">
        <v>2</v>
      </c>
      <c r="E71" s="63">
        <v>2</v>
      </c>
      <c r="F71" s="63">
        <v>6</v>
      </c>
      <c r="G71" s="63">
        <v>147</v>
      </c>
      <c r="H71" s="63">
        <v>33</v>
      </c>
      <c r="I71" s="63">
        <v>14</v>
      </c>
      <c r="J71" s="63">
        <v>17</v>
      </c>
      <c r="K71" s="63">
        <v>26</v>
      </c>
      <c r="L71" s="63">
        <v>44</v>
      </c>
      <c r="M71" s="63">
        <v>52</v>
      </c>
      <c r="N71" s="62">
        <f t="shared" si="2"/>
        <v>349</v>
      </c>
    </row>
    <row r="72" spans="1:14">
      <c r="A72" s="29">
        <v>2019</v>
      </c>
      <c r="B72" s="63">
        <v>4</v>
      </c>
      <c r="C72" s="63">
        <v>4</v>
      </c>
      <c r="D72" s="63">
        <v>2</v>
      </c>
      <c r="E72" s="63">
        <v>3</v>
      </c>
      <c r="F72" s="63">
        <v>6</v>
      </c>
      <c r="G72" s="63">
        <v>138</v>
      </c>
      <c r="H72" s="63">
        <v>36</v>
      </c>
      <c r="I72" s="63">
        <v>16</v>
      </c>
      <c r="J72" s="63">
        <v>17</v>
      </c>
      <c r="K72" s="63">
        <v>28</v>
      </c>
      <c r="L72" s="63">
        <v>44</v>
      </c>
      <c r="M72" s="63">
        <v>49</v>
      </c>
      <c r="N72" s="62">
        <f t="shared" si="2"/>
        <v>347</v>
      </c>
    </row>
    <row r="73" spans="1:14">
      <c r="A73" s="29">
        <v>2020</v>
      </c>
      <c r="B73" s="63">
        <v>4</v>
      </c>
      <c r="C73" s="63">
        <v>4</v>
      </c>
      <c r="D73" s="63">
        <v>2</v>
      </c>
      <c r="E73" s="63">
        <v>3</v>
      </c>
      <c r="F73" s="63">
        <v>6</v>
      </c>
      <c r="G73" s="63">
        <v>143</v>
      </c>
      <c r="H73" s="63">
        <v>38</v>
      </c>
      <c r="I73" s="63">
        <v>14</v>
      </c>
      <c r="J73" s="63">
        <v>16</v>
      </c>
      <c r="K73" s="63">
        <v>31</v>
      </c>
      <c r="L73" s="63">
        <v>43</v>
      </c>
      <c r="M73" s="63">
        <v>49</v>
      </c>
      <c r="N73" s="62">
        <f t="shared" si="2"/>
        <v>353</v>
      </c>
    </row>
    <row r="74" spans="1:14">
      <c r="A74" s="29">
        <v>2021</v>
      </c>
      <c r="B74" s="63">
        <v>4</v>
      </c>
      <c r="C74" s="63">
        <v>4</v>
      </c>
      <c r="D74" s="63">
        <v>2</v>
      </c>
      <c r="E74" s="63">
        <v>3</v>
      </c>
      <c r="F74" s="63">
        <v>6</v>
      </c>
      <c r="G74" s="63">
        <v>140</v>
      </c>
      <c r="H74" s="63">
        <v>36</v>
      </c>
      <c r="I74" s="63">
        <v>14</v>
      </c>
      <c r="J74" s="63">
        <v>15</v>
      </c>
      <c r="K74" s="63">
        <v>29</v>
      </c>
      <c r="L74" s="63">
        <v>47</v>
      </c>
      <c r="M74" s="63">
        <v>49</v>
      </c>
      <c r="N74" s="62">
        <f t="shared" si="2"/>
        <v>349</v>
      </c>
    </row>
    <row r="75" spans="1:14">
      <c r="A75" s="29">
        <v>2022</v>
      </c>
      <c r="B75" s="63">
        <v>4</v>
      </c>
      <c r="C75" s="63">
        <v>4</v>
      </c>
      <c r="D75" s="63">
        <v>2</v>
      </c>
      <c r="E75" s="63">
        <v>3</v>
      </c>
      <c r="F75" s="63">
        <v>6</v>
      </c>
      <c r="G75" s="63">
        <v>131</v>
      </c>
      <c r="H75" s="63">
        <v>35</v>
      </c>
      <c r="I75" s="63">
        <v>14</v>
      </c>
      <c r="J75" s="63">
        <v>15</v>
      </c>
      <c r="K75" s="63">
        <v>28</v>
      </c>
      <c r="L75" s="63">
        <v>47</v>
      </c>
      <c r="M75" s="63">
        <v>46</v>
      </c>
      <c r="N75" s="62">
        <f t="shared" si="2"/>
        <v>335</v>
      </c>
    </row>
    <row r="76" spans="1:14">
      <c r="A76" s="29">
        <v>2023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4"/>
    </row>
    <row r="77" spans="1:14">
      <c r="A77" s="31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6"/>
    </row>
    <row r="78" spans="1:14">
      <c r="A78" s="19" t="s">
        <v>15</v>
      </c>
      <c r="B78" s="20">
        <f t="shared" ref="B78:N78" si="3">LARGE(B13:B77,1)</f>
        <v>11</v>
      </c>
      <c r="C78" s="20">
        <f t="shared" si="3"/>
        <v>4</v>
      </c>
      <c r="D78" s="20">
        <f t="shared" si="3"/>
        <v>3</v>
      </c>
      <c r="E78" s="20">
        <f t="shared" si="3"/>
        <v>5</v>
      </c>
      <c r="F78" s="20">
        <f t="shared" si="3"/>
        <v>6</v>
      </c>
      <c r="G78" s="20">
        <f t="shared" si="3"/>
        <v>1360</v>
      </c>
      <c r="H78" s="20">
        <f t="shared" si="3"/>
        <v>153</v>
      </c>
      <c r="I78" s="20">
        <f t="shared" si="3"/>
        <v>16</v>
      </c>
      <c r="J78" s="20">
        <f t="shared" si="3"/>
        <v>17</v>
      </c>
      <c r="K78" s="20">
        <f t="shared" si="3"/>
        <v>31</v>
      </c>
      <c r="L78" s="20">
        <f t="shared" si="3"/>
        <v>389</v>
      </c>
      <c r="M78" s="20">
        <f t="shared" si="3"/>
        <v>1173</v>
      </c>
      <c r="N78" s="20">
        <f t="shared" si="3"/>
        <v>3135</v>
      </c>
    </row>
    <row r="79" spans="1:14">
      <c r="A79" s="12" t="s">
        <v>16</v>
      </c>
      <c r="B79" s="14">
        <f t="shared" ref="B79:N79" si="4">SMALL(B13:B77,1)</f>
        <v>0</v>
      </c>
      <c r="C79" s="14">
        <f t="shared" si="4"/>
        <v>0</v>
      </c>
      <c r="D79" s="14">
        <f t="shared" si="4"/>
        <v>0</v>
      </c>
      <c r="E79" s="14">
        <f t="shared" si="4"/>
        <v>1</v>
      </c>
      <c r="F79" s="14">
        <f t="shared" si="4"/>
        <v>0</v>
      </c>
      <c r="G79" s="14">
        <f t="shared" si="4"/>
        <v>131</v>
      </c>
      <c r="H79" s="14">
        <f t="shared" si="4"/>
        <v>33</v>
      </c>
      <c r="I79" s="14">
        <f t="shared" si="4"/>
        <v>1</v>
      </c>
      <c r="J79" s="14">
        <f t="shared" si="4"/>
        <v>1</v>
      </c>
      <c r="K79" s="14">
        <f t="shared" si="4"/>
        <v>1</v>
      </c>
      <c r="L79" s="14">
        <f t="shared" si="4"/>
        <v>14</v>
      </c>
      <c r="M79" s="14">
        <f t="shared" si="4"/>
        <v>46</v>
      </c>
      <c r="N79" s="14">
        <f t="shared" si="4"/>
        <v>335</v>
      </c>
    </row>
  </sheetData>
  <phoneticPr fontId="6" type="noConversion"/>
  <printOptions horizontalCentered="1" gridLines="1" gridLinesSet="0"/>
  <pageMargins left="1.1811023622047245" right="0.78740157480314965" top="1.1811023622047245" bottom="0.98425196850393704" header="0.59055118110236227" footer="0.39370078740157483"/>
  <pageSetup paperSize="9" scale="55" orientation="portrait" horizontalDpi="300" verticalDpi="300" r:id="rId1"/>
  <headerFooter alignWithMargins="0">
    <oddHeader>&amp;L&amp;"Arial,Standaard"&amp;8&amp;D&amp;C&amp;"Arial,Vet"&amp;18Bedrijven met pit- en steenvruchten&amp;R&amp;"Arial,Standaard"&amp;8&amp;T</oddHeader>
    <oddFooter>&amp;L&amp;"Arial,Standaard"&amp;8&amp;F / &amp;A&amp;R&amp;"Arial,Standaard"&amp;8pagina &amp;P van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69"/>
  <sheetViews>
    <sheetView zoomScale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/>
  <cols>
    <col min="1" max="1" width="10.7109375" style="6" customWidth="1"/>
    <col min="2" max="14" width="12.7109375" style="5" customWidth="1"/>
    <col min="15" max="76" width="10.7109375" style="5" customWidth="1"/>
    <col min="77" max="16384" width="9.140625" style="5"/>
  </cols>
  <sheetData>
    <row r="1" spans="1:30" s="2" customFormat="1" ht="39.950000000000003" customHeight="1">
      <c r="A1" s="51" t="s">
        <v>24</v>
      </c>
      <c r="B1" s="52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2" customFormat="1" ht="24.95" customHeight="1">
      <c r="A2" s="55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8</v>
      </c>
      <c r="I2" s="56" t="s">
        <v>9</v>
      </c>
      <c r="J2" s="56" t="s">
        <v>10</v>
      </c>
      <c r="K2" s="56" t="s">
        <v>11</v>
      </c>
      <c r="L2" s="56" t="s">
        <v>12</v>
      </c>
      <c r="M2" s="56" t="s">
        <v>13</v>
      </c>
      <c r="N2" s="56" t="s">
        <v>14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s="2" customFormat="1">
      <c r="A3" s="57">
        <v>1960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s="2" customFormat="1">
      <c r="A4" s="29">
        <v>1961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30" s="2" customFormat="1">
      <c r="A5" s="29">
        <v>1962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</row>
    <row r="6" spans="1:30" s="2" customFormat="1">
      <c r="A6" s="29">
        <v>1963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2"/>
    </row>
    <row r="7" spans="1:30" s="2" customFormat="1">
      <c r="A7" s="29">
        <v>1964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2"/>
    </row>
    <row r="8" spans="1:30" s="2" customFormat="1">
      <c r="A8" s="29">
        <v>1965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2"/>
    </row>
    <row r="9" spans="1:30" s="2" customFormat="1">
      <c r="A9" s="29">
        <v>1966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2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s="2" customFormat="1">
      <c r="A10" s="26">
        <v>1967</v>
      </c>
      <c r="B10" s="61">
        <v>7</v>
      </c>
      <c r="C10" s="61">
        <v>0</v>
      </c>
      <c r="D10" s="61">
        <v>1</v>
      </c>
      <c r="E10" s="61">
        <v>1</v>
      </c>
      <c r="F10" s="61">
        <v>0</v>
      </c>
      <c r="G10" s="61">
        <v>416</v>
      </c>
      <c r="H10" s="61">
        <v>3</v>
      </c>
      <c r="I10" s="61">
        <v>5</v>
      </c>
      <c r="J10" s="61">
        <v>4</v>
      </c>
      <c r="K10" s="61">
        <v>175</v>
      </c>
      <c r="L10" s="61">
        <v>597</v>
      </c>
      <c r="M10" s="61">
        <v>1001</v>
      </c>
      <c r="N10" s="62">
        <f t="shared" ref="N10:N17" si="0">SUM(B10:M10)</f>
        <v>2210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s="2" customFormat="1">
      <c r="A11" s="26">
        <v>1968</v>
      </c>
      <c r="B11" s="61">
        <v>5</v>
      </c>
      <c r="C11" s="61">
        <v>0</v>
      </c>
      <c r="D11" s="61">
        <v>1</v>
      </c>
      <c r="E11" s="61">
        <v>2</v>
      </c>
      <c r="F11" s="61">
        <v>0</v>
      </c>
      <c r="G11" s="61">
        <v>386</v>
      </c>
      <c r="H11" s="61">
        <v>1</v>
      </c>
      <c r="I11" s="61">
        <v>6</v>
      </c>
      <c r="J11" s="61">
        <v>7</v>
      </c>
      <c r="K11" s="61">
        <v>142</v>
      </c>
      <c r="L11" s="61">
        <v>501</v>
      </c>
      <c r="M11" s="61">
        <v>965</v>
      </c>
      <c r="N11" s="62">
        <f t="shared" si="0"/>
        <v>2016</v>
      </c>
    </row>
    <row r="12" spans="1:30" s="2" customFormat="1">
      <c r="A12" s="26">
        <v>1969</v>
      </c>
      <c r="B12" s="61">
        <v>6</v>
      </c>
      <c r="C12" s="61">
        <v>0</v>
      </c>
      <c r="D12" s="61">
        <v>1</v>
      </c>
      <c r="E12" s="61">
        <v>0</v>
      </c>
      <c r="F12" s="61">
        <v>0</v>
      </c>
      <c r="G12" s="61">
        <v>357</v>
      </c>
      <c r="H12" s="61">
        <v>1</v>
      </c>
      <c r="I12" s="61">
        <v>2</v>
      </c>
      <c r="J12" s="61">
        <v>6</v>
      </c>
      <c r="K12" s="61">
        <v>127</v>
      </c>
      <c r="L12" s="61">
        <v>428</v>
      </c>
      <c r="M12" s="61">
        <v>932</v>
      </c>
      <c r="N12" s="62">
        <f t="shared" si="0"/>
        <v>1860</v>
      </c>
    </row>
    <row r="13" spans="1:30" s="2" customFormat="1">
      <c r="A13" s="26">
        <v>1970</v>
      </c>
      <c r="B13" s="61">
        <v>3</v>
      </c>
      <c r="C13" s="61">
        <v>0</v>
      </c>
      <c r="D13" s="61">
        <v>0</v>
      </c>
      <c r="E13" s="61">
        <v>2</v>
      </c>
      <c r="F13" s="61">
        <v>0</v>
      </c>
      <c r="G13" s="61">
        <v>367</v>
      </c>
      <c r="H13" s="61">
        <v>0</v>
      </c>
      <c r="I13" s="61">
        <v>4</v>
      </c>
      <c r="J13" s="61">
        <v>5</v>
      </c>
      <c r="K13" s="61">
        <v>115</v>
      </c>
      <c r="L13" s="61">
        <v>352</v>
      </c>
      <c r="M13" s="61">
        <v>892</v>
      </c>
      <c r="N13" s="62">
        <f t="shared" si="0"/>
        <v>1740</v>
      </c>
    </row>
    <row r="14" spans="1:30" s="2" customFormat="1">
      <c r="A14" s="26">
        <v>1971</v>
      </c>
      <c r="B14" s="61">
        <v>1</v>
      </c>
      <c r="C14" s="61">
        <v>0</v>
      </c>
      <c r="D14" s="61">
        <v>0</v>
      </c>
      <c r="E14" s="61">
        <v>2</v>
      </c>
      <c r="F14" s="61">
        <v>0</v>
      </c>
      <c r="G14" s="61">
        <v>281</v>
      </c>
      <c r="H14" s="61">
        <v>0</v>
      </c>
      <c r="I14" s="61">
        <v>5</v>
      </c>
      <c r="J14" s="61">
        <v>8</v>
      </c>
      <c r="K14" s="61">
        <v>98</v>
      </c>
      <c r="L14" s="61">
        <v>276</v>
      </c>
      <c r="M14" s="61">
        <v>811</v>
      </c>
      <c r="N14" s="62">
        <f t="shared" si="0"/>
        <v>1482</v>
      </c>
    </row>
    <row r="15" spans="1:30" s="2" customFormat="1">
      <c r="A15" s="26">
        <v>1972</v>
      </c>
      <c r="B15" s="61">
        <v>1</v>
      </c>
      <c r="C15" s="61">
        <v>0</v>
      </c>
      <c r="D15" s="61">
        <v>1</v>
      </c>
      <c r="E15" s="61">
        <v>1</v>
      </c>
      <c r="F15" s="61">
        <v>0</v>
      </c>
      <c r="G15" s="61">
        <v>272</v>
      </c>
      <c r="H15" s="61">
        <v>0</v>
      </c>
      <c r="I15" s="61">
        <v>3</v>
      </c>
      <c r="J15" s="61">
        <v>3</v>
      </c>
      <c r="K15" s="61">
        <v>83</v>
      </c>
      <c r="L15" s="61">
        <v>228</v>
      </c>
      <c r="M15" s="61">
        <v>722</v>
      </c>
      <c r="N15" s="62">
        <f t="shared" si="0"/>
        <v>1314</v>
      </c>
    </row>
    <row r="16" spans="1:30" s="2" customFormat="1">
      <c r="A16" s="26">
        <v>1973</v>
      </c>
      <c r="B16" s="61">
        <v>1</v>
      </c>
      <c r="C16" s="61">
        <v>0</v>
      </c>
      <c r="D16" s="61">
        <v>0</v>
      </c>
      <c r="E16" s="61">
        <v>2</v>
      </c>
      <c r="F16" s="61">
        <v>0</v>
      </c>
      <c r="G16" s="61">
        <v>261</v>
      </c>
      <c r="H16" s="61">
        <v>0</v>
      </c>
      <c r="I16" s="61">
        <v>4</v>
      </c>
      <c r="J16" s="61">
        <v>3</v>
      </c>
      <c r="K16" s="61">
        <v>67</v>
      </c>
      <c r="L16" s="61">
        <v>185</v>
      </c>
      <c r="M16" s="61">
        <v>669</v>
      </c>
      <c r="N16" s="62">
        <f t="shared" si="0"/>
        <v>1192</v>
      </c>
    </row>
    <row r="17" spans="1:30" s="2" customFormat="1">
      <c r="A17" s="26">
        <v>1974</v>
      </c>
      <c r="B17" s="61">
        <v>1</v>
      </c>
      <c r="C17" s="61">
        <v>0</v>
      </c>
      <c r="D17" s="61">
        <v>0</v>
      </c>
      <c r="E17" s="61">
        <v>2</v>
      </c>
      <c r="F17" s="61">
        <v>0</v>
      </c>
      <c r="G17" s="61">
        <v>232</v>
      </c>
      <c r="H17" s="61">
        <v>0</v>
      </c>
      <c r="I17" s="61">
        <v>3</v>
      </c>
      <c r="J17" s="61">
        <v>4</v>
      </c>
      <c r="K17" s="61">
        <v>56</v>
      </c>
      <c r="L17" s="61">
        <v>159</v>
      </c>
      <c r="M17" s="61">
        <v>624</v>
      </c>
      <c r="N17" s="62">
        <f t="shared" si="0"/>
        <v>1081</v>
      </c>
    </row>
    <row r="18" spans="1:30" s="2" customFormat="1">
      <c r="A18" s="26">
        <v>1975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2"/>
    </row>
    <row r="19" spans="1:30" s="2" customFormat="1">
      <c r="A19" s="26">
        <v>1976</v>
      </c>
      <c r="B19" s="61">
        <v>1</v>
      </c>
      <c r="C19" s="61">
        <v>0</v>
      </c>
      <c r="D19" s="61">
        <v>0</v>
      </c>
      <c r="E19" s="61">
        <v>0</v>
      </c>
      <c r="F19" s="61">
        <v>1</v>
      </c>
      <c r="G19" s="61">
        <v>172</v>
      </c>
      <c r="H19" s="61">
        <v>2</v>
      </c>
      <c r="I19" s="61">
        <v>4</v>
      </c>
      <c r="J19" s="61">
        <v>2</v>
      </c>
      <c r="K19" s="61">
        <v>22</v>
      </c>
      <c r="L19" s="61">
        <v>96</v>
      </c>
      <c r="M19" s="61">
        <v>537</v>
      </c>
      <c r="N19" s="62">
        <f t="shared" ref="N19:N26" si="1">SUM(B19:M19)</f>
        <v>837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s="2" customFormat="1">
      <c r="A20" s="26">
        <v>1977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179</v>
      </c>
      <c r="H20" s="61">
        <v>1</v>
      </c>
      <c r="I20" s="61">
        <v>2</v>
      </c>
      <c r="J20" s="61">
        <v>1</v>
      </c>
      <c r="K20" s="61">
        <v>22</v>
      </c>
      <c r="L20" s="61">
        <v>84</v>
      </c>
      <c r="M20" s="61">
        <v>554</v>
      </c>
      <c r="N20" s="62">
        <f t="shared" si="1"/>
        <v>843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s="2" customFormat="1">
      <c r="A21" s="26">
        <v>1978</v>
      </c>
      <c r="B21" s="61">
        <v>0</v>
      </c>
      <c r="C21" s="61">
        <v>0</v>
      </c>
      <c r="D21" s="61">
        <v>0</v>
      </c>
      <c r="E21" s="61">
        <v>1</v>
      </c>
      <c r="F21" s="61">
        <v>0</v>
      </c>
      <c r="G21" s="61">
        <v>177</v>
      </c>
      <c r="H21" s="61">
        <v>2</v>
      </c>
      <c r="I21" s="61">
        <v>4</v>
      </c>
      <c r="J21" s="61">
        <v>2</v>
      </c>
      <c r="K21" s="61">
        <v>22</v>
      </c>
      <c r="L21" s="61">
        <v>74</v>
      </c>
      <c r="M21" s="61">
        <v>549</v>
      </c>
      <c r="N21" s="62">
        <f t="shared" si="1"/>
        <v>831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s="2" customFormat="1">
      <c r="A22" s="26">
        <v>1979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197</v>
      </c>
      <c r="H22" s="61">
        <v>3</v>
      </c>
      <c r="I22" s="61">
        <v>4</v>
      </c>
      <c r="J22" s="61">
        <v>1</v>
      </c>
      <c r="K22" s="61">
        <v>20</v>
      </c>
      <c r="L22" s="61">
        <v>67</v>
      </c>
      <c r="M22" s="61">
        <v>548</v>
      </c>
      <c r="N22" s="62">
        <f t="shared" si="1"/>
        <v>840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s="2" customFormat="1">
      <c r="A23" s="26">
        <v>1980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172</v>
      </c>
      <c r="H23" s="61">
        <v>2</v>
      </c>
      <c r="I23" s="61">
        <v>4</v>
      </c>
      <c r="J23" s="61">
        <v>1</v>
      </c>
      <c r="K23" s="61">
        <v>20</v>
      </c>
      <c r="L23" s="61">
        <v>50</v>
      </c>
      <c r="M23" s="61">
        <v>553</v>
      </c>
      <c r="N23" s="62">
        <f t="shared" si="1"/>
        <v>802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s="2" customFormat="1">
      <c r="A24" s="26">
        <v>1981</v>
      </c>
      <c r="B24" s="61">
        <v>0</v>
      </c>
      <c r="C24" s="61">
        <v>0</v>
      </c>
      <c r="D24" s="61">
        <v>0</v>
      </c>
      <c r="E24" s="61">
        <v>0</v>
      </c>
      <c r="F24" s="61">
        <v>1</v>
      </c>
      <c r="G24" s="61">
        <v>167</v>
      </c>
      <c r="H24" s="61">
        <v>2</v>
      </c>
      <c r="I24" s="61">
        <v>3</v>
      </c>
      <c r="J24" s="61">
        <v>2</v>
      </c>
      <c r="K24" s="61">
        <v>22</v>
      </c>
      <c r="L24" s="61">
        <v>40</v>
      </c>
      <c r="M24" s="61">
        <v>533</v>
      </c>
      <c r="N24" s="62">
        <f t="shared" si="1"/>
        <v>770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s="2" customFormat="1">
      <c r="A25" s="26">
        <v>1982</v>
      </c>
      <c r="B25" s="61">
        <v>0</v>
      </c>
      <c r="C25" s="61">
        <v>0</v>
      </c>
      <c r="D25" s="61">
        <v>0</v>
      </c>
      <c r="E25" s="61">
        <v>1</v>
      </c>
      <c r="F25" s="61">
        <v>1</v>
      </c>
      <c r="G25" s="61">
        <v>170</v>
      </c>
      <c r="H25" s="61">
        <v>1</v>
      </c>
      <c r="I25" s="61">
        <v>2</v>
      </c>
      <c r="J25" s="61">
        <v>2</v>
      </c>
      <c r="K25" s="61">
        <v>21</v>
      </c>
      <c r="L25" s="61">
        <v>39</v>
      </c>
      <c r="M25" s="61">
        <v>519</v>
      </c>
      <c r="N25" s="62">
        <f t="shared" si="1"/>
        <v>756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s="2" customFormat="1">
      <c r="A26" s="26">
        <v>1983</v>
      </c>
      <c r="B26" s="61">
        <v>0</v>
      </c>
      <c r="C26" s="61">
        <v>0</v>
      </c>
      <c r="D26" s="61">
        <v>0</v>
      </c>
      <c r="E26" s="61">
        <v>1</v>
      </c>
      <c r="F26" s="61">
        <v>0</v>
      </c>
      <c r="G26" s="61">
        <v>177</v>
      </c>
      <c r="H26" s="61">
        <v>2</v>
      </c>
      <c r="I26" s="61">
        <v>3</v>
      </c>
      <c r="J26" s="61">
        <v>3</v>
      </c>
      <c r="K26" s="61">
        <v>21</v>
      </c>
      <c r="L26" s="61">
        <v>41</v>
      </c>
      <c r="M26" s="61">
        <v>507</v>
      </c>
      <c r="N26" s="62">
        <f t="shared" si="1"/>
        <v>755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s="2" customFormat="1">
      <c r="A27" s="29">
        <v>1984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2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s="2" customFormat="1">
      <c r="A28" s="29">
        <v>1985</v>
      </c>
      <c r="B28" s="61">
        <v>0</v>
      </c>
      <c r="C28" s="61">
        <v>0</v>
      </c>
      <c r="D28" s="61">
        <v>1</v>
      </c>
      <c r="E28" s="61">
        <v>0</v>
      </c>
      <c r="F28" s="61">
        <v>0</v>
      </c>
      <c r="G28" s="61">
        <v>144</v>
      </c>
      <c r="H28" s="61">
        <v>3</v>
      </c>
      <c r="I28" s="61">
        <v>3</v>
      </c>
      <c r="J28" s="61">
        <v>3</v>
      </c>
      <c r="K28" s="61">
        <v>17</v>
      </c>
      <c r="L28" s="61">
        <v>20</v>
      </c>
      <c r="M28" s="61">
        <v>356</v>
      </c>
      <c r="N28" s="62">
        <f>SUM(B28:M28)</f>
        <v>547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s="2" customFormat="1">
      <c r="A29" s="29">
        <v>1986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2"/>
    </row>
    <row r="30" spans="1:30" s="2" customFormat="1">
      <c r="A30" s="29">
        <v>1987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2"/>
    </row>
    <row r="31" spans="1:30" s="2" customFormat="1">
      <c r="A31" s="29">
        <v>1988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2"/>
    </row>
    <row r="32" spans="1:30" s="2" customFormat="1">
      <c r="A32" s="29">
        <v>1989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2"/>
    </row>
    <row r="33" spans="1:30" s="2" customFormat="1">
      <c r="A33" s="29">
        <v>1990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2"/>
    </row>
    <row r="34" spans="1:30" s="2" customFormat="1">
      <c r="A34" s="29">
        <v>1991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2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>
      <c r="A35" s="29">
        <v>1992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4"/>
    </row>
    <row r="36" spans="1:30">
      <c r="A36" s="29">
        <v>1993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4"/>
    </row>
    <row r="37" spans="1:30">
      <c r="A37" s="29">
        <v>1994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4"/>
    </row>
    <row r="38" spans="1:30">
      <c r="A38" s="29">
        <v>1995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4"/>
    </row>
    <row r="39" spans="1:30">
      <c r="A39" s="29">
        <v>1996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4"/>
    </row>
    <row r="40" spans="1:30">
      <c r="A40" s="29">
        <v>1997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4"/>
    </row>
    <row r="41" spans="1:30">
      <c r="A41" s="29">
        <v>1998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4"/>
    </row>
    <row r="42" spans="1:30">
      <c r="A42" s="29">
        <v>1999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4"/>
    </row>
    <row r="43" spans="1:30">
      <c r="A43" s="29">
        <v>2000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4"/>
    </row>
    <row r="44" spans="1:30">
      <c r="A44" s="29">
        <v>2001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4"/>
    </row>
    <row r="45" spans="1:30">
      <c r="A45" s="29">
        <v>2002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4"/>
    </row>
    <row r="46" spans="1:30">
      <c r="A46" s="29">
        <v>2003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4"/>
    </row>
    <row r="47" spans="1:30">
      <c r="A47" s="29">
        <v>2004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4"/>
    </row>
    <row r="48" spans="1:30">
      <c r="A48" s="29">
        <v>2005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4"/>
    </row>
    <row r="49" spans="1:14">
      <c r="A49" s="29">
        <v>2006</v>
      </c>
      <c r="B49" s="47">
        <v>1</v>
      </c>
      <c r="C49" s="47">
        <v>1</v>
      </c>
      <c r="D49" s="47"/>
      <c r="E49" s="47">
        <v>1</v>
      </c>
      <c r="F49" s="47"/>
      <c r="G49" s="47">
        <v>6</v>
      </c>
      <c r="H49" s="47">
        <v>1</v>
      </c>
      <c r="I49" s="63"/>
      <c r="J49" s="47"/>
      <c r="K49" s="47">
        <v>6</v>
      </c>
      <c r="L49" s="47">
        <v>2</v>
      </c>
      <c r="M49" s="47">
        <v>39</v>
      </c>
      <c r="N49" s="62">
        <f>SUM(B49:M49)</f>
        <v>57</v>
      </c>
    </row>
    <row r="50" spans="1:14">
      <c r="A50" s="29">
        <v>2007</v>
      </c>
      <c r="B50" s="47"/>
      <c r="C50" s="47"/>
      <c r="D50" s="47">
        <v>1</v>
      </c>
      <c r="E50" s="47"/>
      <c r="F50" s="47">
        <v>1</v>
      </c>
      <c r="G50" s="47">
        <v>10</v>
      </c>
      <c r="H50" s="47"/>
      <c r="I50" s="63"/>
      <c r="J50" s="47">
        <v>2</v>
      </c>
      <c r="K50" s="47">
        <v>8</v>
      </c>
      <c r="L50" s="47">
        <v>1</v>
      </c>
      <c r="M50" s="47">
        <v>43</v>
      </c>
      <c r="N50" s="62">
        <f>SUM(B50:M50)</f>
        <v>66</v>
      </c>
    </row>
    <row r="51" spans="1:14">
      <c r="A51" s="29">
        <v>2008</v>
      </c>
      <c r="B51" s="47"/>
      <c r="C51" s="47"/>
      <c r="D51" s="47"/>
      <c r="E51" s="47">
        <v>1</v>
      </c>
      <c r="F51" s="47"/>
      <c r="G51" s="47">
        <v>14</v>
      </c>
      <c r="H51" s="47">
        <v>2</v>
      </c>
      <c r="I51" s="63"/>
      <c r="J51" s="47"/>
      <c r="K51" s="47">
        <v>5</v>
      </c>
      <c r="L51" s="47">
        <v>2</v>
      </c>
      <c r="M51" s="47">
        <v>45</v>
      </c>
      <c r="N51" s="62">
        <f>SUM(B51:M51)</f>
        <v>69</v>
      </c>
    </row>
    <row r="52" spans="1:14">
      <c r="A52" s="29">
        <v>2009</v>
      </c>
      <c r="B52" s="47"/>
      <c r="C52" s="47"/>
      <c r="D52" s="47"/>
      <c r="E52" s="47"/>
      <c r="F52" s="47"/>
      <c r="G52" s="47">
        <v>6</v>
      </c>
      <c r="H52" s="47">
        <v>1</v>
      </c>
      <c r="I52" s="63"/>
      <c r="J52" s="47"/>
      <c r="K52" s="47">
        <v>5</v>
      </c>
      <c r="L52" s="47">
        <v>3</v>
      </c>
      <c r="M52" s="47">
        <v>44</v>
      </c>
      <c r="N52" s="62">
        <f>SUM(B52:M52)</f>
        <v>59</v>
      </c>
    </row>
    <row r="53" spans="1:14">
      <c r="A53" s="29">
        <v>2010</v>
      </c>
      <c r="B53" s="47"/>
      <c r="C53" s="47">
        <v>1</v>
      </c>
      <c r="D53" s="47"/>
      <c r="E53" s="47"/>
      <c r="F53" s="47"/>
      <c r="G53" s="47">
        <v>4</v>
      </c>
      <c r="H53" s="47"/>
      <c r="I53" s="63"/>
      <c r="J53" s="47">
        <v>1</v>
      </c>
      <c r="K53" s="47">
        <v>4</v>
      </c>
      <c r="L53" s="47">
        <v>1</v>
      </c>
      <c r="M53" s="47">
        <v>36</v>
      </c>
      <c r="N53" s="62">
        <f>SUM(B53:M53)</f>
        <v>47</v>
      </c>
    </row>
    <row r="54" spans="1:14">
      <c r="A54" s="29">
        <v>2011</v>
      </c>
      <c r="B54" s="63">
        <v>0</v>
      </c>
      <c r="C54" s="63">
        <v>2</v>
      </c>
      <c r="D54" s="63">
        <v>0</v>
      </c>
      <c r="E54" s="63">
        <v>0</v>
      </c>
      <c r="F54" s="63">
        <v>0</v>
      </c>
      <c r="G54" s="63">
        <v>5</v>
      </c>
      <c r="H54" s="63">
        <v>0</v>
      </c>
      <c r="I54" s="63">
        <v>0</v>
      </c>
      <c r="J54" s="63">
        <v>1</v>
      </c>
      <c r="K54" s="63">
        <v>4</v>
      </c>
      <c r="L54" s="63"/>
      <c r="M54" s="63">
        <v>35</v>
      </c>
      <c r="N54" s="62">
        <f t="shared" ref="N54:N65" si="2">SUM(B54:M54)</f>
        <v>47</v>
      </c>
    </row>
    <row r="55" spans="1:14">
      <c r="A55" s="29">
        <v>2012</v>
      </c>
      <c r="B55" s="63">
        <v>0</v>
      </c>
      <c r="C55" s="63">
        <v>1</v>
      </c>
      <c r="D55" s="63">
        <v>0</v>
      </c>
      <c r="E55" s="63">
        <v>0</v>
      </c>
      <c r="F55" s="63">
        <v>0</v>
      </c>
      <c r="G55" s="63">
        <v>3</v>
      </c>
      <c r="H55" s="63">
        <v>0</v>
      </c>
      <c r="I55" s="63">
        <v>0</v>
      </c>
      <c r="J55" s="63">
        <v>1</v>
      </c>
      <c r="K55" s="63">
        <v>3</v>
      </c>
      <c r="L55" s="63"/>
      <c r="M55" s="63">
        <v>28</v>
      </c>
      <c r="N55" s="62">
        <f t="shared" si="2"/>
        <v>36</v>
      </c>
    </row>
    <row r="56" spans="1:14">
      <c r="A56" s="29">
        <v>2013</v>
      </c>
      <c r="B56" s="63">
        <v>0</v>
      </c>
      <c r="C56" s="63">
        <v>2</v>
      </c>
      <c r="D56" s="63">
        <v>0</v>
      </c>
      <c r="E56" s="63">
        <v>0</v>
      </c>
      <c r="F56" s="63">
        <v>0</v>
      </c>
      <c r="G56" s="63">
        <v>2</v>
      </c>
      <c r="H56" s="63">
        <v>0</v>
      </c>
      <c r="I56" s="63">
        <v>0</v>
      </c>
      <c r="J56" s="63">
        <v>0</v>
      </c>
      <c r="K56" s="63">
        <v>5</v>
      </c>
      <c r="L56" s="63"/>
      <c r="M56" s="63">
        <v>32</v>
      </c>
      <c r="N56" s="62">
        <f t="shared" si="2"/>
        <v>41</v>
      </c>
    </row>
    <row r="57" spans="1:14">
      <c r="A57" s="29">
        <v>2014</v>
      </c>
      <c r="B57" s="63">
        <v>0</v>
      </c>
      <c r="C57" s="63">
        <v>1</v>
      </c>
      <c r="D57" s="63">
        <v>0</v>
      </c>
      <c r="E57" s="63">
        <v>0</v>
      </c>
      <c r="F57" s="63">
        <v>0</v>
      </c>
      <c r="G57" s="63">
        <v>4</v>
      </c>
      <c r="H57" s="63">
        <v>0</v>
      </c>
      <c r="I57" s="63">
        <v>0</v>
      </c>
      <c r="J57" s="63">
        <v>0</v>
      </c>
      <c r="K57" s="63">
        <v>6</v>
      </c>
      <c r="L57" s="63"/>
      <c r="M57" s="63">
        <v>33</v>
      </c>
      <c r="N57" s="62">
        <f t="shared" si="2"/>
        <v>44</v>
      </c>
    </row>
    <row r="58" spans="1:14">
      <c r="A58" s="29">
        <v>2015</v>
      </c>
      <c r="B58" s="63">
        <v>0</v>
      </c>
      <c r="C58" s="63">
        <v>0</v>
      </c>
      <c r="D58" s="63">
        <v>0</v>
      </c>
      <c r="E58" s="63">
        <v>0</v>
      </c>
      <c r="F58" s="63">
        <v>0</v>
      </c>
      <c r="G58" s="63">
        <v>1</v>
      </c>
      <c r="H58" s="63">
        <v>1</v>
      </c>
      <c r="I58" s="63">
        <v>0</v>
      </c>
      <c r="J58" s="63">
        <v>0</v>
      </c>
      <c r="K58" s="63">
        <v>4</v>
      </c>
      <c r="L58" s="63"/>
      <c r="M58" s="63">
        <v>28</v>
      </c>
      <c r="N58" s="62">
        <f t="shared" si="2"/>
        <v>34</v>
      </c>
    </row>
    <row r="59" spans="1:14">
      <c r="A59" s="29">
        <v>2016</v>
      </c>
      <c r="B59" s="63">
        <v>0</v>
      </c>
      <c r="C59" s="63">
        <v>0</v>
      </c>
      <c r="D59" s="63">
        <v>0</v>
      </c>
      <c r="E59" s="63">
        <v>0</v>
      </c>
      <c r="F59" s="63">
        <v>0</v>
      </c>
      <c r="G59" s="63">
        <v>0</v>
      </c>
      <c r="H59" s="63">
        <v>0</v>
      </c>
      <c r="I59" s="63">
        <v>0</v>
      </c>
      <c r="J59" s="63">
        <v>0</v>
      </c>
      <c r="K59" s="63">
        <v>4</v>
      </c>
      <c r="L59" s="63">
        <v>1</v>
      </c>
      <c r="M59" s="63">
        <v>26</v>
      </c>
      <c r="N59" s="62">
        <f t="shared" si="2"/>
        <v>31</v>
      </c>
    </row>
    <row r="60" spans="1:14">
      <c r="A60" s="29">
        <v>2017</v>
      </c>
      <c r="B60" s="63">
        <v>0</v>
      </c>
      <c r="C60" s="63">
        <v>0</v>
      </c>
      <c r="D60" s="63">
        <v>0</v>
      </c>
      <c r="E60" s="63">
        <v>0</v>
      </c>
      <c r="F60" s="63">
        <v>0</v>
      </c>
      <c r="G60" s="63">
        <v>0</v>
      </c>
      <c r="H60" s="63">
        <v>0</v>
      </c>
      <c r="I60" s="63">
        <v>0</v>
      </c>
      <c r="J60" s="63">
        <v>0</v>
      </c>
      <c r="K60" s="63">
        <v>3</v>
      </c>
      <c r="L60" s="63">
        <v>1</v>
      </c>
      <c r="M60" s="63">
        <v>24</v>
      </c>
      <c r="N60" s="62">
        <f t="shared" si="2"/>
        <v>28</v>
      </c>
    </row>
    <row r="61" spans="1:14">
      <c r="A61" s="29">
        <v>2018</v>
      </c>
      <c r="B61" s="63">
        <v>0</v>
      </c>
      <c r="C61" s="63">
        <v>0</v>
      </c>
      <c r="D61" s="63">
        <v>0</v>
      </c>
      <c r="E61" s="63">
        <v>0</v>
      </c>
      <c r="F61" s="63">
        <v>0</v>
      </c>
      <c r="G61" s="63">
        <v>1</v>
      </c>
      <c r="H61" s="63">
        <v>0</v>
      </c>
      <c r="I61" s="63">
        <v>0</v>
      </c>
      <c r="J61" s="63">
        <v>0</v>
      </c>
      <c r="K61" s="63">
        <v>2</v>
      </c>
      <c r="L61" s="63">
        <v>1</v>
      </c>
      <c r="M61" s="63">
        <v>23</v>
      </c>
      <c r="N61" s="62">
        <f t="shared" si="2"/>
        <v>27</v>
      </c>
    </row>
    <row r="62" spans="1:14">
      <c r="A62" s="29">
        <v>2019</v>
      </c>
      <c r="B62" s="63">
        <v>0</v>
      </c>
      <c r="C62" s="63">
        <v>0</v>
      </c>
      <c r="D62" s="63">
        <v>0</v>
      </c>
      <c r="E62" s="63">
        <v>0</v>
      </c>
      <c r="F62" s="63">
        <v>0</v>
      </c>
      <c r="G62" s="63">
        <v>1</v>
      </c>
      <c r="H62" s="63">
        <v>0</v>
      </c>
      <c r="I62" s="63">
        <v>0</v>
      </c>
      <c r="J62" s="63">
        <v>0</v>
      </c>
      <c r="K62" s="63">
        <v>2</v>
      </c>
      <c r="L62" s="63">
        <v>1</v>
      </c>
      <c r="M62" s="63">
        <v>23</v>
      </c>
      <c r="N62" s="62">
        <f t="shared" si="2"/>
        <v>27</v>
      </c>
    </row>
    <row r="63" spans="1:14">
      <c r="A63" s="29">
        <v>2020</v>
      </c>
      <c r="B63" s="63">
        <v>0</v>
      </c>
      <c r="C63" s="63">
        <v>0</v>
      </c>
      <c r="D63" s="63">
        <v>0</v>
      </c>
      <c r="E63" s="63">
        <v>0</v>
      </c>
      <c r="F63" s="63">
        <v>0</v>
      </c>
      <c r="G63" s="63">
        <v>1</v>
      </c>
      <c r="H63" s="63">
        <v>0</v>
      </c>
      <c r="I63" s="63">
        <v>0</v>
      </c>
      <c r="J63" s="63">
        <v>0</v>
      </c>
      <c r="K63" s="63">
        <v>1</v>
      </c>
      <c r="L63" s="63">
        <v>1</v>
      </c>
      <c r="M63" s="63">
        <v>20</v>
      </c>
      <c r="N63" s="62">
        <f t="shared" si="2"/>
        <v>23</v>
      </c>
    </row>
    <row r="64" spans="1:14">
      <c r="A64" s="29">
        <v>2021</v>
      </c>
      <c r="B64" s="63">
        <v>0</v>
      </c>
      <c r="C64" s="63">
        <v>0</v>
      </c>
      <c r="D64" s="63">
        <v>0</v>
      </c>
      <c r="E64" s="63">
        <v>0</v>
      </c>
      <c r="F64" s="63">
        <v>0</v>
      </c>
      <c r="G64" s="63">
        <v>1</v>
      </c>
      <c r="H64" s="63">
        <v>0</v>
      </c>
      <c r="I64" s="63">
        <v>0</v>
      </c>
      <c r="J64" s="63">
        <v>0</v>
      </c>
      <c r="K64" s="63">
        <v>1</v>
      </c>
      <c r="L64" s="63">
        <v>1</v>
      </c>
      <c r="M64" s="63">
        <v>22</v>
      </c>
      <c r="N64" s="62">
        <f t="shared" si="2"/>
        <v>25</v>
      </c>
    </row>
    <row r="65" spans="1:14">
      <c r="A65" s="29">
        <v>2022</v>
      </c>
      <c r="B65" s="63">
        <v>0</v>
      </c>
      <c r="C65" s="63">
        <v>0</v>
      </c>
      <c r="D65" s="63">
        <v>0</v>
      </c>
      <c r="E65" s="63">
        <v>0</v>
      </c>
      <c r="F65" s="63">
        <v>0</v>
      </c>
      <c r="G65" s="63">
        <v>1</v>
      </c>
      <c r="H65" s="63">
        <v>0</v>
      </c>
      <c r="I65" s="63">
        <v>0</v>
      </c>
      <c r="J65" s="63">
        <v>0</v>
      </c>
      <c r="K65" s="63">
        <v>1</v>
      </c>
      <c r="L65" s="63">
        <v>1</v>
      </c>
      <c r="M65" s="63">
        <v>19</v>
      </c>
      <c r="N65" s="62">
        <f t="shared" si="2"/>
        <v>22</v>
      </c>
    </row>
    <row r="66" spans="1:14">
      <c r="A66" s="29">
        <v>2023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4"/>
    </row>
    <row r="67" spans="1:14">
      <c r="A67" s="31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6"/>
    </row>
    <row r="68" spans="1:14">
      <c r="A68" s="19" t="s">
        <v>15</v>
      </c>
      <c r="B68" s="20">
        <f t="shared" ref="B68:N68" si="3">LARGE(B3:B67,1)</f>
        <v>7</v>
      </c>
      <c r="C68" s="20">
        <f t="shared" si="3"/>
        <v>2</v>
      </c>
      <c r="D68" s="20">
        <f t="shared" si="3"/>
        <v>1</v>
      </c>
      <c r="E68" s="20">
        <f t="shared" si="3"/>
        <v>2</v>
      </c>
      <c r="F68" s="20">
        <f t="shared" si="3"/>
        <v>1</v>
      </c>
      <c r="G68" s="20">
        <f t="shared" si="3"/>
        <v>416</v>
      </c>
      <c r="H68" s="20">
        <f t="shared" si="3"/>
        <v>3</v>
      </c>
      <c r="I68" s="20">
        <f t="shared" si="3"/>
        <v>6</v>
      </c>
      <c r="J68" s="20">
        <f t="shared" si="3"/>
        <v>8</v>
      </c>
      <c r="K68" s="20">
        <f t="shared" si="3"/>
        <v>175</v>
      </c>
      <c r="L68" s="20">
        <f t="shared" si="3"/>
        <v>597</v>
      </c>
      <c r="M68" s="20">
        <f t="shared" si="3"/>
        <v>1001</v>
      </c>
      <c r="N68" s="20">
        <f t="shared" si="3"/>
        <v>2210</v>
      </c>
    </row>
    <row r="69" spans="1:14">
      <c r="A69" s="12" t="s">
        <v>16</v>
      </c>
      <c r="B69" s="14">
        <f t="shared" ref="B69:N69" si="4">SMALL(B3:B67,1)</f>
        <v>0</v>
      </c>
      <c r="C69" s="14">
        <f t="shared" si="4"/>
        <v>0</v>
      </c>
      <c r="D69" s="14">
        <f t="shared" si="4"/>
        <v>0</v>
      </c>
      <c r="E69" s="14">
        <f t="shared" si="4"/>
        <v>0</v>
      </c>
      <c r="F69" s="14">
        <f t="shared" si="4"/>
        <v>0</v>
      </c>
      <c r="G69" s="14">
        <f t="shared" si="4"/>
        <v>0</v>
      </c>
      <c r="H69" s="14">
        <f t="shared" si="4"/>
        <v>0</v>
      </c>
      <c r="I69" s="14">
        <f t="shared" si="4"/>
        <v>0</v>
      </c>
      <c r="J69" s="14">
        <f t="shared" si="4"/>
        <v>0</v>
      </c>
      <c r="K69" s="14">
        <f t="shared" si="4"/>
        <v>1</v>
      </c>
      <c r="L69" s="14">
        <f t="shared" si="4"/>
        <v>1</v>
      </c>
      <c r="M69" s="14">
        <f t="shared" si="4"/>
        <v>19</v>
      </c>
      <c r="N69" s="14">
        <f t="shared" si="4"/>
        <v>22</v>
      </c>
    </row>
  </sheetData>
  <phoneticPr fontId="6" type="noConversion"/>
  <printOptions horizontalCentered="1" gridLines="1" gridLinesSet="0"/>
  <pageMargins left="1.1811023622047245" right="0.78740157480314965" top="1.1811023622047245" bottom="0.98425196850393704" header="0.59055118110236227" footer="0.39370078740157483"/>
  <pageSetup paperSize="9" scale="55" orientation="portrait" horizontalDpi="300" verticalDpi="300" r:id="rId1"/>
  <headerFooter alignWithMargins="0">
    <oddHeader>&amp;L&amp;"Arial,Standaard"&amp;8&amp;D&amp;C&amp;"Arial,Vet"&amp;18Bedrijven met pit- en steenvruchten&amp;R&amp;"Arial,Standaard"&amp;8&amp;T</oddHeader>
    <oddFooter>&amp;L&amp;"Arial,Standaard"&amp;8&amp;F / &amp;A&amp;R&amp;"Arial,Standaard"&amp;8pagina &amp;P van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9"/>
  <sheetViews>
    <sheetView zoomScale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/>
  <cols>
    <col min="1" max="1" width="10.7109375" style="6" customWidth="1"/>
    <col min="2" max="14" width="12.7109375" style="5" customWidth="1"/>
    <col min="15" max="71" width="10.7109375" style="5" customWidth="1"/>
    <col min="72" max="16384" width="9.140625" style="5"/>
  </cols>
  <sheetData>
    <row r="1" spans="1:14" s="2" customFormat="1" ht="39.950000000000003" customHeight="1">
      <c r="A1" s="51" t="s">
        <v>22</v>
      </c>
      <c r="B1" s="52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s="2" customFormat="1" ht="24.95" customHeight="1">
      <c r="A2" s="55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8</v>
      </c>
      <c r="I2" s="56" t="s">
        <v>9</v>
      </c>
      <c r="J2" s="56" t="s">
        <v>10</v>
      </c>
      <c r="K2" s="56" t="s">
        <v>11</v>
      </c>
      <c r="L2" s="56" t="s">
        <v>12</v>
      </c>
      <c r="M2" s="56" t="s">
        <v>13</v>
      </c>
      <c r="N2" s="56" t="s">
        <v>14</v>
      </c>
    </row>
    <row r="3" spans="1:14" s="2" customFormat="1">
      <c r="A3" s="57">
        <v>1960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</row>
    <row r="4" spans="1:14" s="2" customFormat="1">
      <c r="A4" s="29">
        <v>1961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s="2" customFormat="1">
      <c r="A5" s="29">
        <v>1962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</row>
    <row r="6" spans="1:14" s="2" customFormat="1">
      <c r="A6" s="29">
        <v>1963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2"/>
    </row>
    <row r="7" spans="1:14" s="2" customFormat="1">
      <c r="A7" s="29">
        <v>1964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2"/>
    </row>
    <row r="8" spans="1:14" s="2" customFormat="1">
      <c r="A8" s="29">
        <v>1965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2"/>
    </row>
    <row r="9" spans="1:14" s="2" customFormat="1">
      <c r="A9" s="29">
        <v>1966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2"/>
    </row>
    <row r="10" spans="1:14" s="2" customFormat="1">
      <c r="A10" s="26">
        <v>1967</v>
      </c>
      <c r="B10" s="61">
        <v>100</v>
      </c>
      <c r="C10" s="61">
        <v>65</v>
      </c>
      <c r="D10" s="61">
        <v>12</v>
      </c>
      <c r="E10" s="61">
        <v>47</v>
      </c>
      <c r="F10" s="61">
        <v>3</v>
      </c>
      <c r="G10" s="61">
        <v>3774</v>
      </c>
      <c r="H10" s="61">
        <v>275</v>
      </c>
      <c r="I10" s="61">
        <v>373</v>
      </c>
      <c r="J10" s="61">
        <v>463</v>
      </c>
      <c r="K10" s="61">
        <v>700</v>
      </c>
      <c r="L10" s="61">
        <v>360</v>
      </c>
      <c r="M10" s="61">
        <v>1121</v>
      </c>
      <c r="N10" s="62">
        <f t="shared" ref="N10:N17" si="0">SUM(B10:M10)</f>
        <v>7293</v>
      </c>
    </row>
    <row r="11" spans="1:14" s="2" customFormat="1">
      <c r="A11" s="26">
        <v>1968</v>
      </c>
      <c r="B11" s="61">
        <v>83</v>
      </c>
      <c r="C11" s="61">
        <v>54</v>
      </c>
      <c r="D11" s="61">
        <v>8</v>
      </c>
      <c r="E11" s="61">
        <v>46</v>
      </c>
      <c r="F11" s="61">
        <v>3</v>
      </c>
      <c r="G11" s="61">
        <v>3504</v>
      </c>
      <c r="H11" s="61">
        <v>247</v>
      </c>
      <c r="I11" s="61">
        <v>409</v>
      </c>
      <c r="J11" s="61">
        <v>398</v>
      </c>
      <c r="K11" s="61">
        <v>658</v>
      </c>
      <c r="L11" s="61">
        <v>294</v>
      </c>
      <c r="M11" s="61">
        <v>790</v>
      </c>
      <c r="N11" s="62">
        <f t="shared" si="0"/>
        <v>6494</v>
      </c>
    </row>
    <row r="12" spans="1:14" s="2" customFormat="1">
      <c r="A12" s="26">
        <v>1969</v>
      </c>
      <c r="B12" s="61">
        <v>75</v>
      </c>
      <c r="C12" s="61">
        <v>54</v>
      </c>
      <c r="D12" s="61">
        <v>6</v>
      </c>
      <c r="E12" s="61">
        <v>35</v>
      </c>
      <c r="F12" s="61">
        <v>6</v>
      </c>
      <c r="G12" s="61">
        <v>3168</v>
      </c>
      <c r="H12" s="61">
        <v>215</v>
      </c>
      <c r="I12" s="61">
        <v>374</v>
      </c>
      <c r="J12" s="61">
        <v>367</v>
      </c>
      <c r="K12" s="61">
        <v>601</v>
      </c>
      <c r="L12" s="61">
        <v>259</v>
      </c>
      <c r="M12" s="61">
        <v>714</v>
      </c>
      <c r="N12" s="62">
        <f t="shared" si="0"/>
        <v>5874</v>
      </c>
    </row>
    <row r="13" spans="1:14" s="2" customFormat="1">
      <c r="A13" s="26">
        <v>1970</v>
      </c>
      <c r="B13" s="61">
        <v>69</v>
      </c>
      <c r="C13" s="61">
        <v>43</v>
      </c>
      <c r="D13" s="61">
        <v>6</v>
      </c>
      <c r="E13" s="61">
        <v>29</v>
      </c>
      <c r="F13" s="61">
        <v>10</v>
      </c>
      <c r="G13" s="61">
        <v>2896</v>
      </c>
      <c r="H13" s="61">
        <v>181</v>
      </c>
      <c r="I13" s="61">
        <v>355</v>
      </c>
      <c r="J13" s="61">
        <v>308</v>
      </c>
      <c r="K13" s="61">
        <v>534</v>
      </c>
      <c r="L13" s="61">
        <v>197</v>
      </c>
      <c r="M13" s="61">
        <v>572</v>
      </c>
      <c r="N13" s="62">
        <f t="shared" si="0"/>
        <v>5200</v>
      </c>
    </row>
    <row r="14" spans="1:14" s="2" customFormat="1">
      <c r="A14" s="26">
        <v>1971</v>
      </c>
      <c r="B14" s="61">
        <v>46</v>
      </c>
      <c r="C14" s="61">
        <v>39</v>
      </c>
      <c r="D14" s="61">
        <v>2</v>
      </c>
      <c r="E14" s="61">
        <v>25</v>
      </c>
      <c r="F14" s="61">
        <v>13</v>
      </c>
      <c r="G14" s="61">
        <v>2057</v>
      </c>
      <c r="H14" s="61">
        <v>155</v>
      </c>
      <c r="I14" s="61">
        <v>287</v>
      </c>
      <c r="J14" s="61">
        <v>224</v>
      </c>
      <c r="K14" s="61">
        <v>452</v>
      </c>
      <c r="L14" s="61">
        <v>174</v>
      </c>
      <c r="M14" s="61">
        <v>542</v>
      </c>
      <c r="N14" s="62">
        <f t="shared" si="0"/>
        <v>4016</v>
      </c>
    </row>
    <row r="15" spans="1:14" s="2" customFormat="1">
      <c r="A15" s="26">
        <v>1972</v>
      </c>
      <c r="B15" s="61">
        <v>44</v>
      </c>
      <c r="C15" s="61">
        <v>36</v>
      </c>
      <c r="D15" s="61">
        <v>2</v>
      </c>
      <c r="E15" s="61">
        <v>23</v>
      </c>
      <c r="F15" s="61">
        <v>16</v>
      </c>
      <c r="G15" s="61">
        <v>1931</v>
      </c>
      <c r="H15" s="61">
        <v>143</v>
      </c>
      <c r="I15" s="61">
        <v>286</v>
      </c>
      <c r="J15" s="61">
        <v>208</v>
      </c>
      <c r="K15" s="61">
        <v>420</v>
      </c>
      <c r="L15" s="61">
        <v>160</v>
      </c>
      <c r="M15" s="61">
        <v>429</v>
      </c>
      <c r="N15" s="62">
        <f t="shared" si="0"/>
        <v>3698</v>
      </c>
    </row>
    <row r="16" spans="1:14" s="2" customFormat="1">
      <c r="A16" s="26">
        <v>1973</v>
      </c>
      <c r="B16" s="61">
        <v>30</v>
      </c>
      <c r="C16" s="61">
        <v>32</v>
      </c>
      <c r="D16" s="61">
        <v>1</v>
      </c>
      <c r="E16" s="61">
        <v>20</v>
      </c>
      <c r="F16" s="61">
        <v>17</v>
      </c>
      <c r="G16" s="61">
        <v>1733</v>
      </c>
      <c r="H16" s="61">
        <v>141</v>
      </c>
      <c r="I16" s="61">
        <v>275</v>
      </c>
      <c r="J16" s="61">
        <v>200</v>
      </c>
      <c r="K16" s="61">
        <v>388</v>
      </c>
      <c r="L16" s="61">
        <v>148</v>
      </c>
      <c r="M16" s="61">
        <v>392</v>
      </c>
      <c r="N16" s="62">
        <f t="shared" si="0"/>
        <v>3377</v>
      </c>
    </row>
    <row r="17" spans="1:14" s="2" customFormat="1">
      <c r="A17" s="26">
        <v>1974</v>
      </c>
      <c r="B17" s="61">
        <v>30</v>
      </c>
      <c r="C17" s="61">
        <v>29</v>
      </c>
      <c r="D17" s="61">
        <v>1</v>
      </c>
      <c r="E17" s="61">
        <v>20</v>
      </c>
      <c r="F17" s="61">
        <v>22</v>
      </c>
      <c r="G17" s="61">
        <v>1676</v>
      </c>
      <c r="H17" s="61">
        <v>148</v>
      </c>
      <c r="I17" s="61">
        <v>281</v>
      </c>
      <c r="J17" s="61">
        <v>184</v>
      </c>
      <c r="K17" s="61">
        <v>361</v>
      </c>
      <c r="L17" s="61">
        <v>137</v>
      </c>
      <c r="M17" s="61">
        <v>362</v>
      </c>
      <c r="N17" s="62">
        <f t="shared" si="0"/>
        <v>3251</v>
      </c>
    </row>
    <row r="18" spans="1:14" s="2" customFormat="1">
      <c r="A18" s="26">
        <v>1975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2"/>
    </row>
    <row r="19" spans="1:14" s="2" customFormat="1">
      <c r="A19" s="26">
        <v>1976</v>
      </c>
      <c r="B19" s="61">
        <v>24</v>
      </c>
      <c r="C19" s="61">
        <v>18</v>
      </c>
      <c r="D19" s="61">
        <v>3</v>
      </c>
      <c r="E19" s="61">
        <v>20</v>
      </c>
      <c r="F19" s="61">
        <v>22</v>
      </c>
      <c r="G19" s="61">
        <v>1416</v>
      </c>
      <c r="H19" s="61">
        <v>116</v>
      </c>
      <c r="I19" s="61">
        <v>245</v>
      </c>
      <c r="J19" s="61">
        <v>132</v>
      </c>
      <c r="K19" s="61">
        <v>258</v>
      </c>
      <c r="L19" s="61">
        <v>108</v>
      </c>
      <c r="M19" s="61">
        <v>217</v>
      </c>
      <c r="N19" s="62">
        <f t="shared" ref="N19:N26" si="1">SUM(B19:M19)</f>
        <v>2579</v>
      </c>
    </row>
    <row r="20" spans="1:14" s="2" customFormat="1">
      <c r="A20" s="26">
        <v>1977</v>
      </c>
      <c r="B20" s="61">
        <v>24</v>
      </c>
      <c r="C20" s="61">
        <v>23</v>
      </c>
      <c r="D20" s="61">
        <v>4</v>
      </c>
      <c r="E20" s="61">
        <v>15</v>
      </c>
      <c r="F20" s="61">
        <v>24</v>
      </c>
      <c r="G20" s="61">
        <v>1344</v>
      </c>
      <c r="H20" s="61">
        <v>125</v>
      </c>
      <c r="I20" s="61">
        <v>249</v>
      </c>
      <c r="J20" s="61">
        <v>138</v>
      </c>
      <c r="K20" s="61">
        <v>246</v>
      </c>
      <c r="L20" s="61">
        <v>107</v>
      </c>
      <c r="M20" s="61">
        <v>192</v>
      </c>
      <c r="N20" s="62">
        <f t="shared" si="1"/>
        <v>2491</v>
      </c>
    </row>
    <row r="21" spans="1:14" s="2" customFormat="1">
      <c r="A21" s="26">
        <v>1978</v>
      </c>
      <c r="B21" s="61">
        <v>20</v>
      </c>
      <c r="C21" s="61">
        <v>19</v>
      </c>
      <c r="D21" s="61">
        <v>2</v>
      </c>
      <c r="E21" s="61">
        <v>15</v>
      </c>
      <c r="F21" s="61">
        <v>25</v>
      </c>
      <c r="G21" s="61">
        <v>1313</v>
      </c>
      <c r="H21" s="61">
        <v>116</v>
      </c>
      <c r="I21" s="61">
        <v>229</v>
      </c>
      <c r="J21" s="61">
        <v>131</v>
      </c>
      <c r="K21" s="61">
        <v>231</v>
      </c>
      <c r="L21" s="61">
        <v>100</v>
      </c>
      <c r="M21" s="61">
        <v>197</v>
      </c>
      <c r="N21" s="62">
        <f t="shared" si="1"/>
        <v>2398</v>
      </c>
    </row>
    <row r="22" spans="1:14" s="2" customFormat="1">
      <c r="A22" s="26">
        <v>1979</v>
      </c>
      <c r="B22" s="61">
        <v>20</v>
      </c>
      <c r="C22" s="61">
        <v>20</v>
      </c>
      <c r="D22" s="61">
        <v>3</v>
      </c>
      <c r="E22" s="61">
        <v>12</v>
      </c>
      <c r="F22" s="61">
        <v>20</v>
      </c>
      <c r="G22" s="61">
        <v>1205</v>
      </c>
      <c r="H22" s="61">
        <v>110</v>
      </c>
      <c r="I22" s="61">
        <v>203</v>
      </c>
      <c r="J22" s="61">
        <v>107</v>
      </c>
      <c r="K22" s="61">
        <v>222</v>
      </c>
      <c r="L22" s="61">
        <v>100</v>
      </c>
      <c r="M22" s="61">
        <v>182</v>
      </c>
      <c r="N22" s="62">
        <f t="shared" si="1"/>
        <v>2204</v>
      </c>
    </row>
    <row r="23" spans="1:14" s="2" customFormat="1">
      <c r="A23" s="26">
        <v>1980</v>
      </c>
      <c r="B23" s="61">
        <v>20</v>
      </c>
      <c r="C23" s="61">
        <v>15</v>
      </c>
      <c r="D23" s="61">
        <v>3</v>
      </c>
      <c r="E23" s="61">
        <v>14</v>
      </c>
      <c r="F23" s="61">
        <v>23</v>
      </c>
      <c r="G23" s="61">
        <v>1130</v>
      </c>
      <c r="H23" s="61">
        <v>118</v>
      </c>
      <c r="I23" s="61">
        <v>195</v>
      </c>
      <c r="J23" s="61">
        <v>104</v>
      </c>
      <c r="K23" s="61">
        <v>200</v>
      </c>
      <c r="L23" s="61">
        <v>92</v>
      </c>
      <c r="M23" s="61">
        <v>175</v>
      </c>
      <c r="N23" s="62">
        <f t="shared" si="1"/>
        <v>2089</v>
      </c>
    </row>
    <row r="24" spans="1:14" s="2" customFormat="1">
      <c r="A24" s="26">
        <v>1981</v>
      </c>
      <c r="B24" s="61">
        <v>18</v>
      </c>
      <c r="C24" s="61">
        <v>16</v>
      </c>
      <c r="D24" s="61">
        <v>1</v>
      </c>
      <c r="E24" s="61">
        <v>13</v>
      </c>
      <c r="F24" s="61">
        <v>25</v>
      </c>
      <c r="G24" s="61">
        <v>1102</v>
      </c>
      <c r="H24" s="61">
        <v>117</v>
      </c>
      <c r="I24" s="61">
        <v>193</v>
      </c>
      <c r="J24" s="61">
        <v>101</v>
      </c>
      <c r="K24" s="61">
        <v>192</v>
      </c>
      <c r="L24" s="61">
        <v>96</v>
      </c>
      <c r="M24" s="61">
        <v>174</v>
      </c>
      <c r="N24" s="62">
        <f t="shared" si="1"/>
        <v>2048</v>
      </c>
    </row>
    <row r="25" spans="1:14" s="2" customFormat="1">
      <c r="A25" s="26">
        <v>1982</v>
      </c>
      <c r="B25" s="61">
        <v>14</v>
      </c>
      <c r="C25" s="61">
        <v>17</v>
      </c>
      <c r="D25" s="61">
        <v>2</v>
      </c>
      <c r="E25" s="61">
        <v>17</v>
      </c>
      <c r="F25" s="61">
        <f>16+11</f>
        <v>27</v>
      </c>
      <c r="G25" s="61">
        <v>1074</v>
      </c>
      <c r="H25" s="61">
        <v>118</v>
      </c>
      <c r="I25" s="61">
        <v>185</v>
      </c>
      <c r="J25" s="61">
        <v>111</v>
      </c>
      <c r="K25" s="61">
        <v>187</v>
      </c>
      <c r="L25" s="61">
        <v>87</v>
      </c>
      <c r="M25" s="61">
        <v>178</v>
      </c>
      <c r="N25" s="62">
        <f t="shared" si="1"/>
        <v>2017</v>
      </c>
    </row>
    <row r="26" spans="1:14" s="2" customFormat="1">
      <c r="A26" s="26">
        <v>1983</v>
      </c>
      <c r="B26" s="61">
        <v>15</v>
      </c>
      <c r="C26" s="61">
        <v>16</v>
      </c>
      <c r="D26" s="61">
        <v>4</v>
      </c>
      <c r="E26" s="61">
        <v>17</v>
      </c>
      <c r="F26" s="61">
        <f>18+10</f>
        <v>28</v>
      </c>
      <c r="G26" s="61">
        <v>1075</v>
      </c>
      <c r="H26" s="61">
        <v>127</v>
      </c>
      <c r="I26" s="61">
        <v>188</v>
      </c>
      <c r="J26" s="61">
        <v>107</v>
      </c>
      <c r="K26" s="61">
        <v>178</v>
      </c>
      <c r="L26" s="61">
        <v>87</v>
      </c>
      <c r="M26" s="61">
        <v>180</v>
      </c>
      <c r="N26" s="62">
        <f t="shared" si="1"/>
        <v>2022</v>
      </c>
    </row>
    <row r="27" spans="1:14" s="2" customFormat="1">
      <c r="A27" s="29">
        <v>1984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2"/>
    </row>
    <row r="28" spans="1:14" s="2" customFormat="1">
      <c r="A28" s="29">
        <v>1985</v>
      </c>
      <c r="B28" s="61">
        <v>9</v>
      </c>
      <c r="C28" s="61">
        <v>11</v>
      </c>
      <c r="D28" s="61">
        <v>3</v>
      </c>
      <c r="E28" s="61">
        <v>13</v>
      </c>
      <c r="F28" s="61">
        <f>13+7</f>
        <v>20</v>
      </c>
      <c r="G28" s="61">
        <v>985</v>
      </c>
      <c r="H28" s="61">
        <v>129</v>
      </c>
      <c r="I28" s="61">
        <v>171</v>
      </c>
      <c r="J28" s="61">
        <v>68</v>
      </c>
      <c r="K28" s="61">
        <v>156</v>
      </c>
      <c r="L28" s="61">
        <v>78</v>
      </c>
      <c r="M28" s="61">
        <v>128</v>
      </c>
      <c r="N28" s="62">
        <f>SUM(B28:M28)</f>
        <v>1771</v>
      </c>
    </row>
    <row r="29" spans="1:14" s="2" customFormat="1">
      <c r="A29" s="29">
        <v>1986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2"/>
    </row>
    <row r="30" spans="1:14" s="2" customFormat="1">
      <c r="A30" s="29">
        <v>1987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2"/>
    </row>
    <row r="31" spans="1:14" s="2" customFormat="1">
      <c r="A31" s="29">
        <v>1988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2"/>
    </row>
    <row r="32" spans="1:14" s="2" customFormat="1">
      <c r="A32" s="29">
        <v>1989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2"/>
    </row>
    <row r="33" spans="1:14" s="2" customFormat="1">
      <c r="A33" s="29">
        <v>1990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2"/>
    </row>
    <row r="34" spans="1:14" s="2" customFormat="1">
      <c r="A34" s="29">
        <v>1991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2"/>
    </row>
    <row r="35" spans="1:14">
      <c r="A35" s="29">
        <v>1992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4"/>
    </row>
    <row r="36" spans="1:14">
      <c r="A36" s="29">
        <v>1993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4"/>
    </row>
    <row r="37" spans="1:14">
      <c r="A37" s="29">
        <v>1994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4"/>
    </row>
    <row r="38" spans="1:14">
      <c r="A38" s="29">
        <v>1995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4"/>
    </row>
    <row r="39" spans="1:14">
      <c r="A39" s="29">
        <v>1996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4"/>
    </row>
    <row r="40" spans="1:14">
      <c r="A40" s="29">
        <v>1997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4"/>
    </row>
    <row r="41" spans="1:14">
      <c r="A41" s="29">
        <v>1998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4"/>
    </row>
    <row r="42" spans="1:14">
      <c r="A42" s="29">
        <v>1999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4"/>
    </row>
    <row r="43" spans="1:14">
      <c r="A43" s="29">
        <v>2000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4"/>
    </row>
    <row r="44" spans="1:14">
      <c r="A44" s="29">
        <v>2001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4"/>
    </row>
    <row r="45" spans="1:14">
      <c r="A45" s="29">
        <v>2002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4"/>
    </row>
    <row r="46" spans="1:14">
      <c r="A46" s="29">
        <v>2003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4"/>
    </row>
    <row r="47" spans="1:14">
      <c r="A47" s="29">
        <v>2004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4"/>
    </row>
    <row r="48" spans="1:14">
      <c r="A48" s="29">
        <v>2005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4"/>
    </row>
    <row r="49" spans="1:14">
      <c r="A49" s="29">
        <v>2006</v>
      </c>
      <c r="B49" s="47">
        <v>6</v>
      </c>
      <c r="C49" s="47">
        <v>4</v>
      </c>
      <c r="D49" s="47">
        <v>5</v>
      </c>
      <c r="E49" s="47">
        <v>5</v>
      </c>
      <c r="F49" s="47">
        <v>6</v>
      </c>
      <c r="G49" s="47">
        <v>197</v>
      </c>
      <c r="H49" s="47">
        <v>38</v>
      </c>
      <c r="I49" s="47">
        <v>58</v>
      </c>
      <c r="J49" s="47">
        <v>19</v>
      </c>
      <c r="K49" s="47">
        <v>45</v>
      </c>
      <c r="L49" s="47">
        <v>16</v>
      </c>
      <c r="M49" s="47">
        <v>39</v>
      </c>
      <c r="N49" s="62">
        <f t="shared" ref="N49:N65" si="2">SUM(B49:M49)</f>
        <v>438</v>
      </c>
    </row>
    <row r="50" spans="1:14">
      <c r="A50" s="29">
        <v>2007</v>
      </c>
      <c r="B50" s="47">
        <v>5</v>
      </c>
      <c r="C50" s="47">
        <v>5</v>
      </c>
      <c r="D50" s="47">
        <v>9</v>
      </c>
      <c r="E50" s="47">
        <v>3</v>
      </c>
      <c r="F50" s="47">
        <v>9</v>
      </c>
      <c r="G50" s="47">
        <v>218</v>
      </c>
      <c r="H50" s="47">
        <v>41</v>
      </c>
      <c r="I50" s="47">
        <v>62</v>
      </c>
      <c r="J50" s="47">
        <v>20</v>
      </c>
      <c r="K50" s="47">
        <v>50</v>
      </c>
      <c r="L50" s="47">
        <v>21</v>
      </c>
      <c r="M50" s="47">
        <v>57</v>
      </c>
      <c r="N50" s="62">
        <f t="shared" si="2"/>
        <v>500</v>
      </c>
    </row>
    <row r="51" spans="1:14">
      <c r="A51" s="29">
        <v>2008</v>
      </c>
      <c r="B51" s="47">
        <v>7</v>
      </c>
      <c r="C51" s="47">
        <v>7</v>
      </c>
      <c r="D51" s="47">
        <v>6</v>
      </c>
      <c r="E51" s="47">
        <v>8</v>
      </c>
      <c r="F51" s="47">
        <v>6</v>
      </c>
      <c r="G51" s="47">
        <v>197</v>
      </c>
      <c r="H51" s="47">
        <v>37</v>
      </c>
      <c r="I51" s="47">
        <v>60</v>
      </c>
      <c r="J51" s="47">
        <v>20</v>
      </c>
      <c r="K51" s="47">
        <v>39</v>
      </c>
      <c r="L51" s="47">
        <v>29</v>
      </c>
      <c r="M51" s="47">
        <v>70</v>
      </c>
      <c r="N51" s="62">
        <f t="shared" si="2"/>
        <v>486</v>
      </c>
    </row>
    <row r="52" spans="1:14">
      <c r="A52" s="29">
        <v>2009</v>
      </c>
      <c r="B52" s="47">
        <v>5</v>
      </c>
      <c r="C52" s="47">
        <v>8</v>
      </c>
      <c r="D52" s="47">
        <v>6</v>
      </c>
      <c r="E52" s="47">
        <v>8</v>
      </c>
      <c r="F52" s="47">
        <v>7</v>
      </c>
      <c r="G52" s="47">
        <v>212</v>
      </c>
      <c r="H52" s="47">
        <v>45</v>
      </c>
      <c r="I52" s="47">
        <v>62</v>
      </c>
      <c r="J52" s="47">
        <v>21</v>
      </c>
      <c r="K52" s="47">
        <v>42</v>
      </c>
      <c r="L52" s="47">
        <v>29</v>
      </c>
      <c r="M52" s="47">
        <v>79</v>
      </c>
      <c r="N52" s="62">
        <f t="shared" si="2"/>
        <v>524</v>
      </c>
    </row>
    <row r="53" spans="1:14">
      <c r="A53" s="29">
        <v>2010</v>
      </c>
      <c r="B53" s="47">
        <v>7</v>
      </c>
      <c r="C53" s="47">
        <v>5</v>
      </c>
      <c r="D53" s="47">
        <v>4</v>
      </c>
      <c r="E53" s="47">
        <v>9</v>
      </c>
      <c r="F53" s="47">
        <v>3</v>
      </c>
      <c r="G53" s="47">
        <v>200</v>
      </c>
      <c r="H53" s="47">
        <v>39</v>
      </c>
      <c r="I53" s="47">
        <v>55</v>
      </c>
      <c r="J53" s="47">
        <v>20</v>
      </c>
      <c r="K53" s="47">
        <v>39</v>
      </c>
      <c r="L53" s="47">
        <v>21</v>
      </c>
      <c r="M53" s="47">
        <v>75</v>
      </c>
      <c r="N53" s="62">
        <f t="shared" si="2"/>
        <v>477</v>
      </c>
    </row>
    <row r="54" spans="1:14">
      <c r="A54" s="29">
        <v>2011</v>
      </c>
      <c r="B54" s="63">
        <v>6</v>
      </c>
      <c r="C54" s="63">
        <v>5</v>
      </c>
      <c r="D54" s="63">
        <v>4</v>
      </c>
      <c r="E54" s="63">
        <v>9</v>
      </c>
      <c r="F54" s="63">
        <v>5</v>
      </c>
      <c r="G54" s="63">
        <v>184</v>
      </c>
      <c r="H54" s="63">
        <v>40</v>
      </c>
      <c r="I54" s="63">
        <v>58</v>
      </c>
      <c r="J54" s="63">
        <v>20</v>
      </c>
      <c r="K54" s="63">
        <v>38</v>
      </c>
      <c r="L54" s="63">
        <v>22</v>
      </c>
      <c r="M54" s="63">
        <v>69</v>
      </c>
      <c r="N54" s="64">
        <f t="shared" si="2"/>
        <v>460</v>
      </c>
    </row>
    <row r="55" spans="1:14">
      <c r="A55" s="29">
        <v>2012</v>
      </c>
      <c r="B55" s="63">
        <v>4</v>
      </c>
      <c r="C55" s="63">
        <v>5</v>
      </c>
      <c r="D55" s="63">
        <v>2</v>
      </c>
      <c r="E55" s="63">
        <v>10</v>
      </c>
      <c r="F55" s="63">
        <v>6</v>
      </c>
      <c r="G55" s="63">
        <v>187</v>
      </c>
      <c r="H55" s="63">
        <v>37</v>
      </c>
      <c r="I55" s="63">
        <v>55</v>
      </c>
      <c r="J55" s="63">
        <v>24</v>
      </c>
      <c r="K55" s="63">
        <v>31</v>
      </c>
      <c r="L55" s="63">
        <v>20</v>
      </c>
      <c r="M55" s="63">
        <v>54</v>
      </c>
      <c r="N55" s="64">
        <f t="shared" si="2"/>
        <v>435</v>
      </c>
    </row>
    <row r="56" spans="1:14">
      <c r="A56" s="29">
        <v>2013</v>
      </c>
      <c r="B56" s="63">
        <v>4</v>
      </c>
      <c r="C56" s="63">
        <v>5</v>
      </c>
      <c r="D56" s="63">
        <v>3</v>
      </c>
      <c r="E56" s="63">
        <v>8</v>
      </c>
      <c r="F56" s="63">
        <v>5</v>
      </c>
      <c r="G56" s="63">
        <v>175</v>
      </c>
      <c r="H56" s="63">
        <v>39</v>
      </c>
      <c r="I56" s="63">
        <v>54</v>
      </c>
      <c r="J56" s="63">
        <v>18</v>
      </c>
      <c r="K56" s="63">
        <v>36</v>
      </c>
      <c r="L56" s="63">
        <v>26</v>
      </c>
      <c r="M56" s="63">
        <v>54</v>
      </c>
      <c r="N56" s="64">
        <f t="shared" si="2"/>
        <v>427</v>
      </c>
    </row>
    <row r="57" spans="1:14">
      <c r="A57" s="29">
        <v>2014</v>
      </c>
      <c r="B57" s="63">
        <v>5</v>
      </c>
      <c r="C57" s="63">
        <v>5</v>
      </c>
      <c r="D57" s="63">
        <v>4</v>
      </c>
      <c r="E57" s="63">
        <v>9</v>
      </c>
      <c r="F57" s="63">
        <v>4</v>
      </c>
      <c r="G57" s="63">
        <v>174</v>
      </c>
      <c r="H57" s="63">
        <v>38</v>
      </c>
      <c r="I57" s="63">
        <v>47</v>
      </c>
      <c r="J57" s="63">
        <v>20</v>
      </c>
      <c r="K57" s="63">
        <v>37</v>
      </c>
      <c r="L57" s="63">
        <v>29</v>
      </c>
      <c r="M57" s="63">
        <v>57</v>
      </c>
      <c r="N57" s="64">
        <f t="shared" si="2"/>
        <v>429</v>
      </c>
    </row>
    <row r="58" spans="1:14">
      <c r="A58" s="29">
        <v>2015</v>
      </c>
      <c r="B58" s="63">
        <v>4</v>
      </c>
      <c r="C58" s="63">
        <v>3</v>
      </c>
      <c r="D58" s="63">
        <v>1</v>
      </c>
      <c r="E58" s="63">
        <v>6</v>
      </c>
      <c r="F58" s="63">
        <v>5</v>
      </c>
      <c r="G58" s="63">
        <v>150</v>
      </c>
      <c r="H58" s="63">
        <v>29</v>
      </c>
      <c r="I58" s="63">
        <v>38</v>
      </c>
      <c r="J58" s="63">
        <v>14</v>
      </c>
      <c r="K58" s="63">
        <v>24</v>
      </c>
      <c r="L58" s="63">
        <v>20</v>
      </c>
      <c r="M58" s="63">
        <v>48</v>
      </c>
      <c r="N58" s="64">
        <f t="shared" si="2"/>
        <v>342</v>
      </c>
    </row>
    <row r="59" spans="1:14">
      <c r="A59" s="29">
        <v>2016</v>
      </c>
      <c r="B59" s="63">
        <v>3</v>
      </c>
      <c r="C59" s="63">
        <v>3</v>
      </c>
      <c r="D59" s="63">
        <v>1</v>
      </c>
      <c r="E59" s="63">
        <v>6</v>
      </c>
      <c r="F59" s="63">
        <v>5</v>
      </c>
      <c r="G59" s="63">
        <v>132</v>
      </c>
      <c r="H59" s="63">
        <v>25</v>
      </c>
      <c r="I59" s="63">
        <v>31</v>
      </c>
      <c r="J59" s="63">
        <v>10</v>
      </c>
      <c r="K59" s="63">
        <v>19</v>
      </c>
      <c r="L59" s="63">
        <v>21</v>
      </c>
      <c r="M59" s="63">
        <v>43</v>
      </c>
      <c r="N59" s="64">
        <f t="shared" si="2"/>
        <v>299</v>
      </c>
    </row>
    <row r="60" spans="1:14">
      <c r="A60" s="29">
        <v>2017</v>
      </c>
      <c r="B60" s="63">
        <v>2</v>
      </c>
      <c r="C60" s="63">
        <v>3</v>
      </c>
      <c r="D60" s="63">
        <v>1</v>
      </c>
      <c r="E60" s="63">
        <v>5</v>
      </c>
      <c r="F60" s="63">
        <v>5</v>
      </c>
      <c r="G60" s="63">
        <v>135</v>
      </c>
      <c r="H60" s="63">
        <v>25</v>
      </c>
      <c r="I60" s="63">
        <v>29</v>
      </c>
      <c r="J60" s="63">
        <v>7</v>
      </c>
      <c r="K60" s="63">
        <v>21</v>
      </c>
      <c r="L60" s="63">
        <v>17</v>
      </c>
      <c r="M60" s="63">
        <v>43</v>
      </c>
      <c r="N60" s="64">
        <f t="shared" si="2"/>
        <v>293</v>
      </c>
    </row>
    <row r="61" spans="1:14">
      <c r="A61" s="29">
        <v>2018</v>
      </c>
      <c r="B61" s="63">
        <v>2</v>
      </c>
      <c r="C61" s="63">
        <v>2</v>
      </c>
      <c r="D61" s="63">
        <v>2</v>
      </c>
      <c r="E61" s="63">
        <v>5</v>
      </c>
      <c r="F61" s="63">
        <v>5</v>
      </c>
      <c r="G61" s="63">
        <v>136</v>
      </c>
      <c r="H61" s="63">
        <v>25</v>
      </c>
      <c r="I61" s="63">
        <v>27</v>
      </c>
      <c r="J61" s="63">
        <v>6</v>
      </c>
      <c r="K61" s="63">
        <v>22</v>
      </c>
      <c r="L61" s="63">
        <v>15</v>
      </c>
      <c r="M61" s="63">
        <v>42</v>
      </c>
      <c r="N61" s="64">
        <f t="shared" si="2"/>
        <v>289</v>
      </c>
    </row>
    <row r="62" spans="1:14">
      <c r="A62" s="29">
        <v>2019</v>
      </c>
      <c r="B62" s="63">
        <v>2</v>
      </c>
      <c r="C62" s="63">
        <v>3</v>
      </c>
      <c r="D62" s="63">
        <v>2</v>
      </c>
      <c r="E62" s="63">
        <v>5</v>
      </c>
      <c r="F62" s="63">
        <v>6</v>
      </c>
      <c r="G62" s="63">
        <v>132</v>
      </c>
      <c r="H62" s="63">
        <v>26</v>
      </c>
      <c r="I62" s="63">
        <v>26</v>
      </c>
      <c r="J62" s="63">
        <v>7</v>
      </c>
      <c r="K62" s="63">
        <v>23</v>
      </c>
      <c r="L62" s="63">
        <v>15</v>
      </c>
      <c r="M62" s="63">
        <v>40</v>
      </c>
      <c r="N62" s="64">
        <f t="shared" si="2"/>
        <v>287</v>
      </c>
    </row>
    <row r="63" spans="1:14">
      <c r="A63" s="29">
        <v>2020</v>
      </c>
      <c r="B63" s="63">
        <v>2</v>
      </c>
      <c r="C63" s="63">
        <v>4</v>
      </c>
      <c r="D63" s="63">
        <v>2</v>
      </c>
      <c r="E63" s="63">
        <v>5</v>
      </c>
      <c r="F63" s="63">
        <v>5</v>
      </c>
      <c r="G63" s="63">
        <v>129</v>
      </c>
      <c r="H63" s="63">
        <v>24</v>
      </c>
      <c r="I63" s="63">
        <v>22</v>
      </c>
      <c r="J63" s="63">
        <v>8</v>
      </c>
      <c r="K63" s="63">
        <v>25</v>
      </c>
      <c r="L63" s="63">
        <v>14</v>
      </c>
      <c r="M63" s="63">
        <v>41</v>
      </c>
      <c r="N63" s="64">
        <f t="shared" si="2"/>
        <v>281</v>
      </c>
    </row>
    <row r="64" spans="1:14">
      <c r="A64" s="29">
        <v>2021</v>
      </c>
      <c r="B64" s="63">
        <v>2</v>
      </c>
      <c r="C64" s="63">
        <v>4</v>
      </c>
      <c r="D64" s="63">
        <v>1</v>
      </c>
      <c r="E64" s="63">
        <v>5</v>
      </c>
      <c r="F64" s="63">
        <v>4</v>
      </c>
      <c r="G64" s="63">
        <v>127</v>
      </c>
      <c r="H64" s="63">
        <v>21</v>
      </c>
      <c r="I64" s="63">
        <v>21</v>
      </c>
      <c r="J64" s="63">
        <v>8</v>
      </c>
      <c r="K64" s="63">
        <v>21</v>
      </c>
      <c r="L64" s="63">
        <v>13</v>
      </c>
      <c r="M64" s="63">
        <v>40</v>
      </c>
      <c r="N64" s="64">
        <f t="shared" si="2"/>
        <v>267</v>
      </c>
    </row>
    <row r="65" spans="1:14">
      <c r="A65" s="29">
        <v>2022</v>
      </c>
      <c r="B65" s="63">
        <v>2</v>
      </c>
      <c r="C65" s="63">
        <v>4</v>
      </c>
      <c r="D65" s="63">
        <v>1</v>
      </c>
      <c r="E65" s="63">
        <v>5</v>
      </c>
      <c r="F65" s="63">
        <v>4</v>
      </c>
      <c r="G65" s="63">
        <v>120</v>
      </c>
      <c r="H65" s="63">
        <v>24</v>
      </c>
      <c r="I65" s="63">
        <v>20</v>
      </c>
      <c r="J65" s="63">
        <v>8</v>
      </c>
      <c r="K65" s="63">
        <v>21</v>
      </c>
      <c r="L65" s="63">
        <v>12</v>
      </c>
      <c r="M65" s="63">
        <v>37</v>
      </c>
      <c r="N65" s="64">
        <f t="shared" si="2"/>
        <v>258</v>
      </c>
    </row>
    <row r="66" spans="1:14">
      <c r="A66" s="29">
        <v>2023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4"/>
    </row>
    <row r="67" spans="1:14">
      <c r="A67" s="31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6"/>
    </row>
    <row r="68" spans="1:14">
      <c r="A68" s="19" t="s">
        <v>15</v>
      </c>
      <c r="B68" s="20">
        <f t="shared" ref="B68:N68" si="3">LARGE(B3:B67,1)</f>
        <v>100</v>
      </c>
      <c r="C68" s="20">
        <f t="shared" si="3"/>
        <v>65</v>
      </c>
      <c r="D68" s="20">
        <f t="shared" si="3"/>
        <v>12</v>
      </c>
      <c r="E68" s="20">
        <f t="shared" si="3"/>
        <v>47</v>
      </c>
      <c r="F68" s="20">
        <f t="shared" si="3"/>
        <v>28</v>
      </c>
      <c r="G68" s="20">
        <f t="shared" si="3"/>
        <v>3774</v>
      </c>
      <c r="H68" s="20">
        <f t="shared" si="3"/>
        <v>275</v>
      </c>
      <c r="I68" s="20">
        <f t="shared" si="3"/>
        <v>409</v>
      </c>
      <c r="J68" s="20">
        <f t="shared" si="3"/>
        <v>463</v>
      </c>
      <c r="K68" s="20">
        <f t="shared" si="3"/>
        <v>700</v>
      </c>
      <c r="L68" s="20">
        <f t="shared" si="3"/>
        <v>360</v>
      </c>
      <c r="M68" s="20">
        <f t="shared" si="3"/>
        <v>1121</v>
      </c>
      <c r="N68" s="20">
        <f t="shared" si="3"/>
        <v>7293</v>
      </c>
    </row>
    <row r="69" spans="1:14">
      <c r="A69" s="12" t="s">
        <v>16</v>
      </c>
      <c r="B69" s="14">
        <f t="shared" ref="B69:N69" si="4">SMALL(B3:B67,1)</f>
        <v>2</v>
      </c>
      <c r="C69" s="14">
        <f t="shared" si="4"/>
        <v>2</v>
      </c>
      <c r="D69" s="14">
        <f t="shared" si="4"/>
        <v>1</v>
      </c>
      <c r="E69" s="14">
        <f t="shared" si="4"/>
        <v>3</v>
      </c>
      <c r="F69" s="14">
        <f t="shared" si="4"/>
        <v>3</v>
      </c>
      <c r="G69" s="14">
        <f t="shared" si="4"/>
        <v>120</v>
      </c>
      <c r="H69" s="14">
        <f t="shared" si="4"/>
        <v>21</v>
      </c>
      <c r="I69" s="14">
        <f t="shared" si="4"/>
        <v>20</v>
      </c>
      <c r="J69" s="14">
        <f t="shared" si="4"/>
        <v>6</v>
      </c>
      <c r="K69" s="14">
        <f t="shared" si="4"/>
        <v>19</v>
      </c>
      <c r="L69" s="14">
        <f t="shared" si="4"/>
        <v>12</v>
      </c>
      <c r="M69" s="14">
        <f t="shared" si="4"/>
        <v>37</v>
      </c>
      <c r="N69" s="14">
        <f t="shared" si="4"/>
        <v>258</v>
      </c>
    </row>
  </sheetData>
  <phoneticPr fontId="6" type="noConversion"/>
  <printOptions horizontalCentered="1" gridLines="1" gridLinesSet="0"/>
  <pageMargins left="1.1811023622047245" right="0.78740157480314965" top="1.1811023622047245" bottom="0.98425196850393704" header="0.59055118110236227" footer="0.39370078740157483"/>
  <pageSetup paperSize="9" scale="55" orientation="portrait" horizontalDpi="300" verticalDpi="300" r:id="rId1"/>
  <headerFooter alignWithMargins="0">
    <oddHeader>&amp;L&amp;"Arial,Standaard"&amp;8&amp;D&amp;C&amp;"Arial,Vet"&amp;18Bedrijven met pit- en steenvruchten&amp;R&amp;"Arial,Standaard"&amp;8&amp;T</oddHeader>
    <oddFooter>&amp;L&amp;"Arial,Standaard"&amp;8&amp;F / &amp;A&amp;R&amp;"Arial,Standaard"&amp;8pagina &amp;P van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9"/>
  <sheetViews>
    <sheetView zoomScale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/>
  <cols>
    <col min="1" max="1" width="10.7109375" style="6" customWidth="1"/>
    <col min="2" max="14" width="12.7109375" style="5" customWidth="1"/>
    <col min="15" max="56" width="10.7109375" style="5" customWidth="1"/>
    <col min="57" max="16384" width="9.140625" style="5"/>
  </cols>
  <sheetData>
    <row r="1" spans="1:14" s="2" customFormat="1" ht="39.950000000000003" customHeight="1">
      <c r="A1" s="34" t="s">
        <v>19</v>
      </c>
      <c r="B1" s="52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s="2" customFormat="1" ht="24.95" customHeight="1">
      <c r="A2" s="55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8</v>
      </c>
      <c r="I2" s="56" t="s">
        <v>9</v>
      </c>
      <c r="J2" s="56" t="s">
        <v>10</v>
      </c>
      <c r="K2" s="56" t="s">
        <v>11</v>
      </c>
      <c r="L2" s="56" t="s">
        <v>12</v>
      </c>
      <c r="M2" s="56" t="s">
        <v>13</v>
      </c>
      <c r="N2" s="56" t="s">
        <v>14</v>
      </c>
    </row>
    <row r="3" spans="1:14" s="2" customFormat="1">
      <c r="A3" s="57">
        <v>1980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</row>
    <row r="4" spans="1:14" s="2" customFormat="1">
      <c r="A4" s="29">
        <v>1981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s="2" customFormat="1">
      <c r="A5" s="29">
        <v>1982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</row>
    <row r="6" spans="1:14" s="2" customFormat="1">
      <c r="A6" s="29">
        <v>1983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2"/>
    </row>
    <row r="7" spans="1:14" s="2" customFormat="1">
      <c r="A7" s="29">
        <v>1984</v>
      </c>
      <c r="B7" s="61">
        <v>16</v>
      </c>
      <c r="C7" s="61">
        <v>16</v>
      </c>
      <c r="D7" s="61">
        <v>4</v>
      </c>
      <c r="E7" s="61">
        <v>18</v>
      </c>
      <c r="F7" s="61">
        <f>18+10</f>
        <v>28</v>
      </c>
      <c r="G7" s="61">
        <v>1282</v>
      </c>
      <c r="H7" s="61">
        <v>165</v>
      </c>
      <c r="I7" s="61">
        <v>194</v>
      </c>
      <c r="J7" s="61">
        <v>105</v>
      </c>
      <c r="K7" s="61">
        <v>199</v>
      </c>
      <c r="L7" s="61">
        <v>134</v>
      </c>
      <c r="M7" s="61">
        <v>614</v>
      </c>
      <c r="N7" s="62">
        <f>SUM(B7:M7)</f>
        <v>2775</v>
      </c>
    </row>
    <row r="8" spans="1:14" s="2" customFormat="1">
      <c r="A8" s="29">
        <v>1985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2"/>
    </row>
    <row r="9" spans="1:14" s="2" customFormat="1">
      <c r="A9" s="29">
        <v>1986</v>
      </c>
      <c r="B9" s="61">
        <v>13</v>
      </c>
      <c r="C9" s="61">
        <v>14</v>
      </c>
      <c r="D9" s="61">
        <v>6</v>
      </c>
      <c r="E9" s="61">
        <v>17</v>
      </c>
      <c r="F9" s="61">
        <v>18</v>
      </c>
      <c r="G9" s="61">
        <v>1146</v>
      </c>
      <c r="H9" s="61">
        <v>170</v>
      </c>
      <c r="I9" s="61">
        <v>164</v>
      </c>
      <c r="J9" s="61">
        <v>77</v>
      </c>
      <c r="K9" s="61">
        <v>167</v>
      </c>
      <c r="L9" s="61">
        <v>120</v>
      </c>
      <c r="M9" s="61">
        <v>454</v>
      </c>
      <c r="N9" s="62">
        <f t="shared" ref="N9:N28" si="0">SUM(B9:M9)</f>
        <v>2366</v>
      </c>
    </row>
    <row r="10" spans="1:14" s="2" customFormat="1">
      <c r="A10" s="29">
        <v>1987</v>
      </c>
      <c r="B10" s="61">
        <v>14</v>
      </c>
      <c r="C10" s="61">
        <v>15</v>
      </c>
      <c r="D10" s="61">
        <v>4</v>
      </c>
      <c r="E10" s="61">
        <v>19</v>
      </c>
      <c r="F10" s="61">
        <v>22</v>
      </c>
      <c r="G10" s="61">
        <v>1121</v>
      </c>
      <c r="H10" s="61">
        <v>184</v>
      </c>
      <c r="I10" s="61">
        <v>158</v>
      </c>
      <c r="J10" s="61">
        <v>91</v>
      </c>
      <c r="K10" s="61">
        <v>163</v>
      </c>
      <c r="L10" s="61">
        <v>115</v>
      </c>
      <c r="M10" s="61">
        <v>422</v>
      </c>
      <c r="N10" s="62">
        <f t="shared" si="0"/>
        <v>2328</v>
      </c>
    </row>
    <row r="11" spans="1:14" s="2" customFormat="1">
      <c r="A11" s="29">
        <v>1988</v>
      </c>
      <c r="B11" s="61">
        <v>12</v>
      </c>
      <c r="C11" s="61">
        <v>16</v>
      </c>
      <c r="D11" s="61">
        <v>8</v>
      </c>
      <c r="E11" s="61">
        <v>17</v>
      </c>
      <c r="F11" s="61">
        <v>19</v>
      </c>
      <c r="G11" s="61">
        <v>991</v>
      </c>
      <c r="H11" s="61">
        <v>166</v>
      </c>
      <c r="I11" s="61">
        <v>146</v>
      </c>
      <c r="J11" s="61">
        <v>80</v>
      </c>
      <c r="K11" s="61">
        <v>157</v>
      </c>
      <c r="L11" s="61">
        <v>101</v>
      </c>
      <c r="M11" s="61">
        <v>374</v>
      </c>
      <c r="N11" s="62">
        <f t="shared" si="0"/>
        <v>2087</v>
      </c>
    </row>
    <row r="12" spans="1:14" s="2" customFormat="1">
      <c r="A12" s="29">
        <v>1989</v>
      </c>
      <c r="B12" s="61">
        <v>12</v>
      </c>
      <c r="C12" s="61">
        <v>14</v>
      </c>
      <c r="D12" s="61">
        <v>5</v>
      </c>
      <c r="E12" s="61">
        <v>20</v>
      </c>
      <c r="F12" s="61">
        <v>18</v>
      </c>
      <c r="G12" s="61">
        <v>978</v>
      </c>
      <c r="H12" s="61">
        <v>153</v>
      </c>
      <c r="I12" s="61">
        <v>151</v>
      </c>
      <c r="J12" s="61">
        <v>76</v>
      </c>
      <c r="K12" s="61">
        <v>143</v>
      </c>
      <c r="L12" s="61">
        <v>100</v>
      </c>
      <c r="M12" s="61">
        <v>357</v>
      </c>
      <c r="N12" s="62">
        <f t="shared" si="0"/>
        <v>2027</v>
      </c>
    </row>
    <row r="13" spans="1:14" s="2" customFormat="1">
      <c r="A13" s="29">
        <v>1990</v>
      </c>
      <c r="B13" s="61">
        <v>7</v>
      </c>
      <c r="C13" s="61">
        <v>14</v>
      </c>
      <c r="D13" s="61">
        <v>5</v>
      </c>
      <c r="E13" s="61">
        <v>15</v>
      </c>
      <c r="F13" s="61">
        <v>14</v>
      </c>
      <c r="G13" s="61">
        <v>942</v>
      </c>
      <c r="H13" s="61">
        <v>150</v>
      </c>
      <c r="I13" s="61">
        <v>138</v>
      </c>
      <c r="J13" s="61">
        <v>79</v>
      </c>
      <c r="K13" s="61">
        <v>144</v>
      </c>
      <c r="L13" s="61">
        <v>98</v>
      </c>
      <c r="M13" s="61">
        <v>330</v>
      </c>
      <c r="N13" s="62">
        <f t="shared" si="0"/>
        <v>1936</v>
      </c>
    </row>
    <row r="14" spans="1:14" s="2" customFormat="1">
      <c r="A14" s="29">
        <v>1991</v>
      </c>
      <c r="B14" s="61">
        <v>7</v>
      </c>
      <c r="C14" s="61">
        <v>13</v>
      </c>
      <c r="D14" s="61">
        <v>6</v>
      </c>
      <c r="E14" s="61">
        <v>16</v>
      </c>
      <c r="F14" s="61">
        <v>13</v>
      </c>
      <c r="G14" s="61">
        <v>900</v>
      </c>
      <c r="H14" s="61">
        <v>146</v>
      </c>
      <c r="I14" s="61">
        <v>135</v>
      </c>
      <c r="J14" s="61">
        <v>73</v>
      </c>
      <c r="K14" s="61">
        <v>132</v>
      </c>
      <c r="L14" s="61">
        <v>88</v>
      </c>
      <c r="M14" s="61">
        <v>307</v>
      </c>
      <c r="N14" s="62">
        <f t="shared" si="0"/>
        <v>1836</v>
      </c>
    </row>
    <row r="15" spans="1:14" s="2" customFormat="1">
      <c r="A15" s="29">
        <v>1992</v>
      </c>
      <c r="B15" s="61">
        <v>8</v>
      </c>
      <c r="C15" s="61">
        <v>15</v>
      </c>
      <c r="D15" s="61">
        <v>5</v>
      </c>
      <c r="E15" s="61">
        <v>19</v>
      </c>
      <c r="F15" s="61">
        <v>11</v>
      </c>
      <c r="G15" s="61">
        <v>940</v>
      </c>
      <c r="H15" s="61">
        <v>149</v>
      </c>
      <c r="I15" s="61">
        <v>124</v>
      </c>
      <c r="J15" s="61">
        <v>73</v>
      </c>
      <c r="K15" s="61">
        <v>147</v>
      </c>
      <c r="L15" s="61">
        <v>86</v>
      </c>
      <c r="M15" s="61">
        <v>299</v>
      </c>
      <c r="N15" s="62">
        <f t="shared" si="0"/>
        <v>1876</v>
      </c>
    </row>
    <row r="16" spans="1:14" s="2" customFormat="1">
      <c r="A16" s="29">
        <v>1993</v>
      </c>
      <c r="B16" s="61">
        <v>7</v>
      </c>
      <c r="C16" s="61">
        <v>11</v>
      </c>
      <c r="D16" s="61">
        <v>5</v>
      </c>
      <c r="E16" s="61">
        <v>21</v>
      </c>
      <c r="F16" s="61">
        <v>10</v>
      </c>
      <c r="G16" s="61">
        <v>905</v>
      </c>
      <c r="H16" s="61">
        <v>144</v>
      </c>
      <c r="I16" s="61">
        <v>117</v>
      </c>
      <c r="J16" s="61">
        <v>79</v>
      </c>
      <c r="K16" s="61">
        <v>146</v>
      </c>
      <c r="L16" s="61">
        <v>83</v>
      </c>
      <c r="M16" s="61">
        <v>267</v>
      </c>
      <c r="N16" s="62">
        <f t="shared" si="0"/>
        <v>1795</v>
      </c>
    </row>
    <row r="17" spans="1:14" s="2" customFormat="1">
      <c r="A17" s="29">
        <v>1994</v>
      </c>
      <c r="B17" s="61">
        <v>6</v>
      </c>
      <c r="C17" s="61">
        <v>11</v>
      </c>
      <c r="D17" s="61">
        <v>4</v>
      </c>
      <c r="E17" s="61">
        <v>15</v>
      </c>
      <c r="F17" s="61">
        <v>11</v>
      </c>
      <c r="G17" s="61">
        <v>833</v>
      </c>
      <c r="H17" s="61">
        <v>133</v>
      </c>
      <c r="I17" s="61">
        <v>124</v>
      </c>
      <c r="J17" s="61">
        <v>69</v>
      </c>
      <c r="K17" s="61">
        <v>134</v>
      </c>
      <c r="L17" s="61">
        <v>76</v>
      </c>
      <c r="M17" s="61">
        <v>242</v>
      </c>
      <c r="N17" s="62">
        <f t="shared" si="0"/>
        <v>1658</v>
      </c>
    </row>
    <row r="18" spans="1:14" s="2" customFormat="1">
      <c r="A18" s="29">
        <v>1995</v>
      </c>
      <c r="B18" s="61">
        <v>4</v>
      </c>
      <c r="C18" s="61">
        <v>11</v>
      </c>
      <c r="D18" s="61">
        <v>3</v>
      </c>
      <c r="E18" s="61">
        <v>16</v>
      </c>
      <c r="F18" s="61">
        <v>11</v>
      </c>
      <c r="G18" s="61">
        <v>783</v>
      </c>
      <c r="H18" s="61">
        <v>129</v>
      </c>
      <c r="I18" s="61">
        <v>116</v>
      </c>
      <c r="J18" s="61">
        <v>68</v>
      </c>
      <c r="K18" s="61">
        <v>121</v>
      </c>
      <c r="L18" s="61">
        <v>66</v>
      </c>
      <c r="M18" s="61">
        <v>224</v>
      </c>
      <c r="N18" s="62">
        <f t="shared" si="0"/>
        <v>1552</v>
      </c>
    </row>
    <row r="19" spans="1:14" s="2" customFormat="1">
      <c r="A19" s="29">
        <v>1996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2"/>
    </row>
    <row r="20" spans="1:14" s="2" customFormat="1">
      <c r="A20" s="29">
        <v>1997</v>
      </c>
      <c r="B20" s="61">
        <v>3</v>
      </c>
      <c r="C20" s="61">
        <v>8</v>
      </c>
      <c r="D20" s="61">
        <v>3</v>
      </c>
      <c r="E20" s="61">
        <v>11</v>
      </c>
      <c r="F20" s="61">
        <v>12</v>
      </c>
      <c r="G20" s="61">
        <v>636</v>
      </c>
      <c r="H20" s="61">
        <v>115</v>
      </c>
      <c r="I20" s="61">
        <v>104</v>
      </c>
      <c r="J20" s="61">
        <v>65</v>
      </c>
      <c r="K20" s="61">
        <v>107</v>
      </c>
      <c r="L20" s="61">
        <v>61</v>
      </c>
      <c r="M20" s="61">
        <v>168</v>
      </c>
      <c r="N20" s="62">
        <f t="shared" si="0"/>
        <v>1293</v>
      </c>
    </row>
    <row r="21" spans="1:14" s="2" customFormat="1">
      <c r="A21" s="29">
        <v>1998</v>
      </c>
      <c r="B21" s="61">
        <v>5</v>
      </c>
      <c r="C21" s="61">
        <v>7</v>
      </c>
      <c r="D21" s="61">
        <v>6</v>
      </c>
      <c r="E21" s="61">
        <v>14</v>
      </c>
      <c r="F21" s="61">
        <v>8</v>
      </c>
      <c r="G21" s="61">
        <v>582</v>
      </c>
      <c r="H21" s="61">
        <v>101</v>
      </c>
      <c r="I21" s="61">
        <v>105</v>
      </c>
      <c r="J21" s="61">
        <v>58</v>
      </c>
      <c r="K21" s="61">
        <v>97</v>
      </c>
      <c r="L21" s="61">
        <v>54</v>
      </c>
      <c r="M21" s="61">
        <v>150</v>
      </c>
      <c r="N21" s="62">
        <f t="shared" si="0"/>
        <v>1187</v>
      </c>
    </row>
    <row r="22" spans="1:14" s="2" customFormat="1">
      <c r="A22" s="29">
        <v>1999</v>
      </c>
      <c r="B22" s="61">
        <v>5</v>
      </c>
      <c r="C22" s="61">
        <v>8</v>
      </c>
      <c r="D22" s="61">
        <v>6</v>
      </c>
      <c r="E22" s="61">
        <v>14</v>
      </c>
      <c r="F22" s="61">
        <v>10</v>
      </c>
      <c r="G22" s="61">
        <v>534</v>
      </c>
      <c r="H22" s="61">
        <v>91</v>
      </c>
      <c r="I22" s="61">
        <v>107</v>
      </c>
      <c r="J22" s="61">
        <v>53</v>
      </c>
      <c r="K22" s="61">
        <v>95</v>
      </c>
      <c r="L22" s="61">
        <v>50</v>
      </c>
      <c r="M22" s="61">
        <v>128</v>
      </c>
      <c r="N22" s="62">
        <f t="shared" si="0"/>
        <v>1101</v>
      </c>
    </row>
    <row r="23" spans="1:14" s="2" customFormat="1">
      <c r="A23" s="29">
        <v>2000</v>
      </c>
      <c r="B23" s="47">
        <v>7</v>
      </c>
      <c r="C23" s="47">
        <v>7</v>
      </c>
      <c r="D23" s="47">
        <v>5</v>
      </c>
      <c r="E23" s="47">
        <v>16</v>
      </c>
      <c r="F23" s="47">
        <v>10</v>
      </c>
      <c r="G23" s="47">
        <v>497</v>
      </c>
      <c r="H23" s="47">
        <v>86</v>
      </c>
      <c r="I23" s="47">
        <v>99</v>
      </c>
      <c r="J23" s="47">
        <v>45</v>
      </c>
      <c r="K23" s="47">
        <v>89</v>
      </c>
      <c r="L23" s="47">
        <v>41</v>
      </c>
      <c r="M23" s="47">
        <v>114</v>
      </c>
      <c r="N23" s="62">
        <f t="shared" si="0"/>
        <v>1016</v>
      </c>
    </row>
    <row r="24" spans="1:14" s="2" customFormat="1">
      <c r="A24" s="29">
        <v>2001</v>
      </c>
      <c r="B24" s="47">
        <v>6</v>
      </c>
      <c r="C24" s="47">
        <v>7</v>
      </c>
      <c r="D24" s="47">
        <v>4</v>
      </c>
      <c r="E24" s="47">
        <v>15</v>
      </c>
      <c r="F24" s="47">
        <v>10</v>
      </c>
      <c r="G24" s="47">
        <v>434</v>
      </c>
      <c r="H24" s="47">
        <v>79</v>
      </c>
      <c r="I24" s="47">
        <v>90</v>
      </c>
      <c r="J24" s="47">
        <v>42</v>
      </c>
      <c r="K24" s="47">
        <v>93</v>
      </c>
      <c r="L24" s="47">
        <v>39</v>
      </c>
      <c r="M24" s="47">
        <v>106</v>
      </c>
      <c r="N24" s="62">
        <f t="shared" si="0"/>
        <v>925</v>
      </c>
    </row>
    <row r="25" spans="1:14">
      <c r="A25" s="29">
        <v>2002</v>
      </c>
      <c r="B25" s="47">
        <v>8</v>
      </c>
      <c r="C25" s="47">
        <v>7</v>
      </c>
      <c r="D25" s="47">
        <v>5</v>
      </c>
      <c r="E25" s="47">
        <v>11</v>
      </c>
      <c r="F25" s="47">
        <v>9</v>
      </c>
      <c r="G25" s="47">
        <v>422</v>
      </c>
      <c r="H25" s="47">
        <v>75</v>
      </c>
      <c r="I25" s="47">
        <v>91</v>
      </c>
      <c r="J25" s="47">
        <v>41</v>
      </c>
      <c r="K25" s="47">
        <v>100</v>
      </c>
      <c r="L25" s="47">
        <v>50</v>
      </c>
      <c r="M25" s="47">
        <v>113</v>
      </c>
      <c r="N25" s="62">
        <f t="shared" si="0"/>
        <v>932</v>
      </c>
    </row>
    <row r="26" spans="1:14">
      <c r="A26" s="29">
        <v>2003</v>
      </c>
      <c r="B26" s="47">
        <v>9</v>
      </c>
      <c r="C26" s="47">
        <v>6</v>
      </c>
      <c r="D26" s="47">
        <v>4</v>
      </c>
      <c r="E26" s="47">
        <v>9</v>
      </c>
      <c r="F26" s="47">
        <v>12</v>
      </c>
      <c r="G26" s="47">
        <v>384</v>
      </c>
      <c r="H26" s="47">
        <v>83</v>
      </c>
      <c r="I26" s="47">
        <v>74</v>
      </c>
      <c r="J26" s="47">
        <v>37</v>
      </c>
      <c r="K26" s="47">
        <v>90</v>
      </c>
      <c r="L26" s="47">
        <v>40</v>
      </c>
      <c r="M26" s="47">
        <v>103</v>
      </c>
      <c r="N26" s="62">
        <f t="shared" si="0"/>
        <v>851</v>
      </c>
    </row>
    <row r="27" spans="1:14">
      <c r="A27" s="29">
        <v>2004</v>
      </c>
      <c r="B27" s="47">
        <v>7</v>
      </c>
      <c r="C27" s="47">
        <v>5</v>
      </c>
      <c r="D27" s="47">
        <v>6</v>
      </c>
      <c r="E27" s="47">
        <v>11</v>
      </c>
      <c r="F27" s="47">
        <v>10</v>
      </c>
      <c r="G27" s="47">
        <v>332</v>
      </c>
      <c r="H27" s="47">
        <v>73</v>
      </c>
      <c r="I27" s="47">
        <v>73</v>
      </c>
      <c r="J27" s="47">
        <v>30</v>
      </c>
      <c r="K27" s="47">
        <v>82</v>
      </c>
      <c r="L27" s="47">
        <v>38</v>
      </c>
      <c r="M27" s="47">
        <v>95</v>
      </c>
      <c r="N27" s="62">
        <f t="shared" si="0"/>
        <v>762</v>
      </c>
    </row>
    <row r="28" spans="1:14">
      <c r="A28" s="29">
        <v>2005</v>
      </c>
      <c r="B28" s="47">
        <v>7</v>
      </c>
      <c r="C28" s="47">
        <v>7</v>
      </c>
      <c r="D28" s="47">
        <v>4</v>
      </c>
      <c r="E28" s="47">
        <v>9</v>
      </c>
      <c r="F28" s="47">
        <v>10</v>
      </c>
      <c r="G28" s="47">
        <v>334</v>
      </c>
      <c r="H28" s="47">
        <v>77</v>
      </c>
      <c r="I28" s="47">
        <v>71</v>
      </c>
      <c r="J28" s="47">
        <v>32</v>
      </c>
      <c r="K28" s="47">
        <v>70</v>
      </c>
      <c r="L28" s="47">
        <v>35</v>
      </c>
      <c r="M28" s="47">
        <v>82</v>
      </c>
      <c r="N28" s="62">
        <f t="shared" si="0"/>
        <v>738</v>
      </c>
    </row>
    <row r="29" spans="1:14">
      <c r="A29" s="29">
        <v>2006</v>
      </c>
      <c r="B29" s="47">
        <v>6</v>
      </c>
      <c r="C29" s="47">
        <v>2</v>
      </c>
      <c r="D29" s="47">
        <v>4</v>
      </c>
      <c r="E29" s="47">
        <v>3</v>
      </c>
      <c r="F29" s="47">
        <v>7</v>
      </c>
      <c r="G29" s="47">
        <v>166</v>
      </c>
      <c r="H29" s="47">
        <v>45</v>
      </c>
      <c r="I29" s="47">
        <v>19</v>
      </c>
      <c r="J29" s="47">
        <v>22</v>
      </c>
      <c r="K29" s="47">
        <v>33</v>
      </c>
      <c r="L29" s="47">
        <v>22</v>
      </c>
      <c r="M29" s="47">
        <v>56</v>
      </c>
      <c r="N29" s="62">
        <f t="shared" ref="N29:N45" si="1">SUM(B29:M29)</f>
        <v>385</v>
      </c>
    </row>
    <row r="30" spans="1:14">
      <c r="A30" s="29">
        <v>2007</v>
      </c>
      <c r="B30" s="47">
        <v>8</v>
      </c>
      <c r="C30" s="47">
        <v>3</v>
      </c>
      <c r="D30" s="47">
        <v>4</v>
      </c>
      <c r="E30" s="47">
        <v>4</v>
      </c>
      <c r="F30" s="47">
        <v>7</v>
      </c>
      <c r="G30" s="47">
        <v>146</v>
      </c>
      <c r="H30" s="47">
        <v>43</v>
      </c>
      <c r="I30" s="47">
        <v>14</v>
      </c>
      <c r="J30" s="47">
        <v>16</v>
      </c>
      <c r="K30" s="47">
        <v>28</v>
      </c>
      <c r="L30" s="47">
        <v>24</v>
      </c>
      <c r="M30" s="47">
        <v>55</v>
      </c>
      <c r="N30" s="62">
        <f t="shared" si="1"/>
        <v>352</v>
      </c>
    </row>
    <row r="31" spans="1:14">
      <c r="A31" s="29">
        <v>2008</v>
      </c>
      <c r="B31" s="47">
        <v>5</v>
      </c>
      <c r="C31" s="47">
        <v>2</v>
      </c>
      <c r="D31" s="47">
        <v>6</v>
      </c>
      <c r="E31" s="47">
        <v>7</v>
      </c>
      <c r="F31" s="47">
        <v>7</v>
      </c>
      <c r="G31" s="47">
        <v>155</v>
      </c>
      <c r="H31" s="47">
        <v>40</v>
      </c>
      <c r="I31" s="47">
        <v>20</v>
      </c>
      <c r="J31" s="47">
        <v>12</v>
      </c>
      <c r="K31" s="47">
        <v>23</v>
      </c>
      <c r="L31" s="47">
        <v>23</v>
      </c>
      <c r="M31" s="47">
        <v>69</v>
      </c>
      <c r="N31" s="62">
        <f t="shared" si="1"/>
        <v>369</v>
      </c>
    </row>
    <row r="32" spans="1:14">
      <c r="A32" s="29">
        <v>2009</v>
      </c>
      <c r="B32" s="47">
        <v>4</v>
      </c>
      <c r="C32" s="47">
        <v>2</v>
      </c>
      <c r="D32" s="47">
        <v>6</v>
      </c>
      <c r="E32" s="47">
        <v>6</v>
      </c>
      <c r="F32" s="47">
        <v>6</v>
      </c>
      <c r="G32" s="47">
        <v>156</v>
      </c>
      <c r="H32" s="47">
        <v>42</v>
      </c>
      <c r="I32" s="47">
        <v>19</v>
      </c>
      <c r="J32" s="47">
        <v>12</v>
      </c>
      <c r="K32" s="47">
        <v>23</v>
      </c>
      <c r="L32" s="47">
        <v>32</v>
      </c>
      <c r="M32" s="47">
        <v>80</v>
      </c>
      <c r="N32" s="62">
        <f t="shared" si="1"/>
        <v>388</v>
      </c>
    </row>
    <row r="33" spans="1:14">
      <c r="A33" s="29">
        <v>2010</v>
      </c>
      <c r="B33" s="47">
        <v>5</v>
      </c>
      <c r="C33" s="47">
        <v>2</v>
      </c>
      <c r="D33" s="47">
        <v>6</v>
      </c>
      <c r="E33" s="47">
        <v>11</v>
      </c>
      <c r="F33" s="47">
        <v>3</v>
      </c>
      <c r="G33" s="47">
        <v>166</v>
      </c>
      <c r="H33" s="47">
        <v>33</v>
      </c>
      <c r="I33" s="47">
        <v>18</v>
      </c>
      <c r="J33" s="47">
        <v>11</v>
      </c>
      <c r="K33" s="47">
        <v>30</v>
      </c>
      <c r="L33" s="47">
        <v>25</v>
      </c>
      <c r="M33" s="47">
        <v>94</v>
      </c>
      <c r="N33" s="62">
        <f t="shared" si="1"/>
        <v>404</v>
      </c>
    </row>
    <row r="34" spans="1:14">
      <c r="A34" s="29">
        <v>2011</v>
      </c>
      <c r="B34" s="63">
        <v>4</v>
      </c>
      <c r="C34" s="63">
        <v>2</v>
      </c>
      <c r="D34" s="63">
        <v>4</v>
      </c>
      <c r="E34" s="63">
        <v>9</v>
      </c>
      <c r="F34" s="63">
        <v>6</v>
      </c>
      <c r="G34" s="63">
        <v>166</v>
      </c>
      <c r="H34" s="63">
        <v>38</v>
      </c>
      <c r="I34" s="63">
        <v>19</v>
      </c>
      <c r="J34" s="63">
        <v>12</v>
      </c>
      <c r="K34" s="63">
        <v>27</v>
      </c>
      <c r="L34" s="63">
        <v>30</v>
      </c>
      <c r="M34" s="63">
        <v>80</v>
      </c>
      <c r="N34" s="64">
        <f t="shared" si="1"/>
        <v>397</v>
      </c>
    </row>
    <row r="35" spans="1:14">
      <c r="A35" s="29">
        <v>2012</v>
      </c>
      <c r="B35" s="63">
        <v>3</v>
      </c>
      <c r="C35" s="63">
        <v>3</v>
      </c>
      <c r="D35" s="63">
        <v>5</v>
      </c>
      <c r="E35" s="63">
        <v>6</v>
      </c>
      <c r="F35" s="63">
        <v>6</v>
      </c>
      <c r="G35" s="63">
        <v>170</v>
      </c>
      <c r="H35" s="63">
        <v>42</v>
      </c>
      <c r="I35" s="63">
        <v>20</v>
      </c>
      <c r="J35" s="63">
        <v>15</v>
      </c>
      <c r="K35" s="63">
        <v>26</v>
      </c>
      <c r="L35" s="63">
        <v>37</v>
      </c>
      <c r="M35" s="63">
        <v>60</v>
      </c>
      <c r="N35" s="64">
        <f t="shared" si="1"/>
        <v>393</v>
      </c>
    </row>
    <row r="36" spans="1:14">
      <c r="A36" s="29">
        <v>2013</v>
      </c>
      <c r="B36" s="63">
        <v>3</v>
      </c>
      <c r="C36" s="63">
        <v>4</v>
      </c>
      <c r="D36" s="63">
        <v>6</v>
      </c>
      <c r="E36" s="63">
        <v>6</v>
      </c>
      <c r="F36" s="63">
        <v>6</v>
      </c>
      <c r="G36" s="63">
        <v>157</v>
      </c>
      <c r="H36" s="63">
        <v>40</v>
      </c>
      <c r="I36" s="63">
        <v>17</v>
      </c>
      <c r="J36" s="63">
        <v>16</v>
      </c>
      <c r="K36" s="63">
        <v>27</v>
      </c>
      <c r="L36" s="63">
        <v>46</v>
      </c>
      <c r="M36" s="63">
        <v>59</v>
      </c>
      <c r="N36" s="64">
        <f t="shared" si="1"/>
        <v>387</v>
      </c>
    </row>
    <row r="37" spans="1:14">
      <c r="A37" s="29">
        <v>2014</v>
      </c>
      <c r="B37" s="63">
        <v>4</v>
      </c>
      <c r="C37" s="63">
        <v>4</v>
      </c>
      <c r="D37" s="63">
        <v>5</v>
      </c>
      <c r="E37" s="63">
        <v>6</v>
      </c>
      <c r="F37" s="63">
        <v>6</v>
      </c>
      <c r="G37" s="63">
        <v>165</v>
      </c>
      <c r="H37" s="63">
        <v>41</v>
      </c>
      <c r="I37" s="63">
        <v>20</v>
      </c>
      <c r="J37" s="63">
        <v>21</v>
      </c>
      <c r="K37" s="63">
        <v>29</v>
      </c>
      <c r="L37" s="63">
        <v>51</v>
      </c>
      <c r="M37" s="63">
        <v>65</v>
      </c>
      <c r="N37" s="64">
        <f t="shared" si="1"/>
        <v>417</v>
      </c>
    </row>
    <row r="38" spans="1:14">
      <c r="A38" s="29">
        <v>2015</v>
      </c>
      <c r="B38" s="63">
        <v>3</v>
      </c>
      <c r="C38" s="63">
        <v>4</v>
      </c>
      <c r="D38" s="63">
        <v>2</v>
      </c>
      <c r="E38" s="63">
        <v>5</v>
      </c>
      <c r="F38" s="63">
        <v>6</v>
      </c>
      <c r="G38" s="63">
        <v>160</v>
      </c>
      <c r="H38" s="63">
        <v>39</v>
      </c>
      <c r="I38" s="63">
        <v>17</v>
      </c>
      <c r="J38" s="63">
        <v>19</v>
      </c>
      <c r="K38" s="63">
        <v>29</v>
      </c>
      <c r="L38" s="63">
        <v>44</v>
      </c>
      <c r="M38" s="63">
        <v>56</v>
      </c>
      <c r="N38" s="64">
        <f t="shared" si="1"/>
        <v>384</v>
      </c>
    </row>
    <row r="39" spans="1:14">
      <c r="A39" s="29">
        <v>2016</v>
      </c>
      <c r="B39" s="63">
        <v>15</v>
      </c>
      <c r="C39" s="63">
        <v>5</v>
      </c>
      <c r="D39" s="63">
        <v>5</v>
      </c>
      <c r="E39" s="63">
        <v>28</v>
      </c>
      <c r="F39" s="63">
        <v>9</v>
      </c>
      <c r="G39" s="63">
        <v>293</v>
      </c>
      <c r="H39" s="63">
        <v>94</v>
      </c>
      <c r="I39" s="63">
        <v>25</v>
      </c>
      <c r="J39" s="63">
        <v>61</v>
      </c>
      <c r="K39" s="63">
        <v>36</v>
      </c>
      <c r="L39" s="63">
        <v>78</v>
      </c>
      <c r="M39" s="63">
        <v>243</v>
      </c>
      <c r="N39" s="64">
        <f t="shared" si="1"/>
        <v>892</v>
      </c>
    </row>
    <row r="40" spans="1:14">
      <c r="A40" s="29">
        <v>2017</v>
      </c>
      <c r="B40" s="63">
        <v>10</v>
      </c>
      <c r="C40" s="63">
        <v>3</v>
      </c>
      <c r="D40" s="63">
        <v>6</v>
      </c>
      <c r="E40" s="63">
        <v>29</v>
      </c>
      <c r="F40" s="63">
        <v>4</v>
      </c>
      <c r="G40" s="63">
        <v>180</v>
      </c>
      <c r="H40" s="63">
        <v>63</v>
      </c>
      <c r="I40" s="63">
        <v>16</v>
      </c>
      <c r="J40" s="63">
        <v>54</v>
      </c>
      <c r="K40" s="63">
        <v>15</v>
      </c>
      <c r="L40" s="63">
        <v>46</v>
      </c>
      <c r="M40" s="63">
        <v>247</v>
      </c>
      <c r="N40" s="64">
        <f t="shared" si="1"/>
        <v>673</v>
      </c>
    </row>
    <row r="41" spans="1:14">
      <c r="A41" s="29">
        <v>2018</v>
      </c>
      <c r="B41" s="63">
        <v>10</v>
      </c>
      <c r="C41" s="63">
        <v>2</v>
      </c>
      <c r="D41" s="63">
        <v>5</v>
      </c>
      <c r="E41" s="63">
        <v>31</v>
      </c>
      <c r="F41" s="63">
        <v>4</v>
      </c>
      <c r="G41" s="63">
        <v>178</v>
      </c>
      <c r="H41" s="63">
        <v>62</v>
      </c>
      <c r="I41" s="63">
        <v>19</v>
      </c>
      <c r="J41" s="63">
        <v>60</v>
      </c>
      <c r="K41" s="63">
        <v>14</v>
      </c>
      <c r="L41" s="63">
        <v>47</v>
      </c>
      <c r="M41" s="63">
        <v>251</v>
      </c>
      <c r="N41" s="64">
        <f t="shared" si="1"/>
        <v>683</v>
      </c>
    </row>
    <row r="42" spans="1:14">
      <c r="A42" s="29">
        <v>2019</v>
      </c>
      <c r="B42" s="63">
        <v>10</v>
      </c>
      <c r="C42" s="63">
        <v>3</v>
      </c>
      <c r="D42" s="63">
        <v>6</v>
      </c>
      <c r="E42" s="63">
        <v>31</v>
      </c>
      <c r="F42" s="63">
        <v>3</v>
      </c>
      <c r="G42" s="63">
        <v>189</v>
      </c>
      <c r="H42" s="63">
        <v>85</v>
      </c>
      <c r="I42" s="63">
        <v>21</v>
      </c>
      <c r="J42" s="63">
        <v>44</v>
      </c>
      <c r="K42" s="63">
        <v>18</v>
      </c>
      <c r="L42" s="63">
        <v>50</v>
      </c>
      <c r="M42" s="63">
        <v>248</v>
      </c>
      <c r="N42" s="64">
        <f t="shared" si="1"/>
        <v>708</v>
      </c>
    </row>
    <row r="43" spans="1:14">
      <c r="A43" s="29">
        <v>2020</v>
      </c>
      <c r="B43" s="63">
        <v>11</v>
      </c>
      <c r="C43" s="63">
        <v>3</v>
      </c>
      <c r="D43" s="63">
        <v>9</v>
      </c>
      <c r="E43" s="63">
        <v>34</v>
      </c>
      <c r="F43" s="63">
        <v>3</v>
      </c>
      <c r="G43" s="63">
        <v>210</v>
      </c>
      <c r="H43" s="63">
        <v>93</v>
      </c>
      <c r="I43" s="63">
        <v>20</v>
      </c>
      <c r="J43" s="63">
        <v>44</v>
      </c>
      <c r="K43" s="63">
        <v>19</v>
      </c>
      <c r="L43" s="63">
        <v>53</v>
      </c>
      <c r="M43" s="63">
        <v>243</v>
      </c>
      <c r="N43" s="64">
        <f t="shared" si="1"/>
        <v>742</v>
      </c>
    </row>
    <row r="44" spans="1:14">
      <c r="A44" s="29">
        <v>2021</v>
      </c>
      <c r="B44" s="63">
        <v>11</v>
      </c>
      <c r="C44" s="63">
        <v>3</v>
      </c>
      <c r="D44" s="63">
        <v>8</v>
      </c>
      <c r="E44" s="63">
        <v>36</v>
      </c>
      <c r="F44" s="63">
        <v>4</v>
      </c>
      <c r="G44" s="63">
        <v>211</v>
      </c>
      <c r="H44" s="63">
        <v>92</v>
      </c>
      <c r="I44" s="63">
        <v>20</v>
      </c>
      <c r="J44" s="63">
        <v>46</v>
      </c>
      <c r="K44" s="63">
        <v>21</v>
      </c>
      <c r="L44" s="63">
        <v>53</v>
      </c>
      <c r="M44" s="63">
        <v>241</v>
      </c>
      <c r="N44" s="64">
        <f t="shared" si="1"/>
        <v>746</v>
      </c>
    </row>
    <row r="45" spans="1:14">
      <c r="A45" s="29">
        <v>2022</v>
      </c>
      <c r="B45" s="63">
        <v>11</v>
      </c>
      <c r="C45" s="63">
        <v>3</v>
      </c>
      <c r="D45" s="63">
        <v>7</v>
      </c>
      <c r="E45" s="63">
        <v>36</v>
      </c>
      <c r="F45" s="63">
        <v>3</v>
      </c>
      <c r="G45" s="63">
        <v>214</v>
      </c>
      <c r="H45" s="63">
        <v>98</v>
      </c>
      <c r="I45" s="63">
        <v>21</v>
      </c>
      <c r="J45" s="63">
        <v>47</v>
      </c>
      <c r="K45" s="63">
        <v>19</v>
      </c>
      <c r="L45" s="63">
        <v>54</v>
      </c>
      <c r="M45" s="63">
        <v>239</v>
      </c>
      <c r="N45" s="64">
        <f t="shared" si="1"/>
        <v>752</v>
      </c>
    </row>
    <row r="46" spans="1:14">
      <c r="A46" s="29">
        <v>2023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4"/>
    </row>
    <row r="47" spans="1:14">
      <c r="A47" s="31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6"/>
    </row>
    <row r="48" spans="1:14">
      <c r="A48" s="19" t="s">
        <v>15</v>
      </c>
      <c r="B48" s="20">
        <f>LARGE(B3:B47,1)</f>
        <v>16</v>
      </c>
      <c r="C48" s="20">
        <f t="shared" ref="C48:N48" si="2">LARGE(C3:C47,1)</f>
        <v>16</v>
      </c>
      <c r="D48" s="20">
        <f t="shared" si="2"/>
        <v>9</v>
      </c>
      <c r="E48" s="20">
        <f t="shared" si="2"/>
        <v>36</v>
      </c>
      <c r="F48" s="20">
        <f t="shared" si="2"/>
        <v>28</v>
      </c>
      <c r="G48" s="20">
        <f t="shared" si="2"/>
        <v>1282</v>
      </c>
      <c r="H48" s="20">
        <f t="shared" si="2"/>
        <v>184</v>
      </c>
      <c r="I48" s="20">
        <f t="shared" si="2"/>
        <v>194</v>
      </c>
      <c r="J48" s="20">
        <f t="shared" si="2"/>
        <v>105</v>
      </c>
      <c r="K48" s="20">
        <f t="shared" si="2"/>
        <v>199</v>
      </c>
      <c r="L48" s="20">
        <f t="shared" si="2"/>
        <v>134</v>
      </c>
      <c r="M48" s="20">
        <f t="shared" si="2"/>
        <v>614</v>
      </c>
      <c r="N48" s="20">
        <f t="shared" si="2"/>
        <v>2775</v>
      </c>
    </row>
    <row r="49" spans="1:14">
      <c r="A49" s="12" t="s">
        <v>16</v>
      </c>
      <c r="B49" s="14">
        <f>SMALL(B3:B47,1)</f>
        <v>3</v>
      </c>
      <c r="C49" s="14">
        <f t="shared" ref="C49:N49" si="3">SMALL(C3:C47,1)</f>
        <v>2</v>
      </c>
      <c r="D49" s="14">
        <f t="shared" si="3"/>
        <v>2</v>
      </c>
      <c r="E49" s="14">
        <f t="shared" si="3"/>
        <v>3</v>
      </c>
      <c r="F49" s="14">
        <f t="shared" si="3"/>
        <v>3</v>
      </c>
      <c r="G49" s="14">
        <f t="shared" si="3"/>
        <v>146</v>
      </c>
      <c r="H49" s="14">
        <f t="shared" si="3"/>
        <v>33</v>
      </c>
      <c r="I49" s="14">
        <f t="shared" si="3"/>
        <v>14</v>
      </c>
      <c r="J49" s="14">
        <f t="shared" si="3"/>
        <v>11</v>
      </c>
      <c r="K49" s="14">
        <f t="shared" si="3"/>
        <v>14</v>
      </c>
      <c r="L49" s="14">
        <f t="shared" si="3"/>
        <v>22</v>
      </c>
      <c r="M49" s="14">
        <f t="shared" si="3"/>
        <v>55</v>
      </c>
      <c r="N49" s="14">
        <f t="shared" si="3"/>
        <v>352</v>
      </c>
    </row>
  </sheetData>
  <phoneticPr fontId="6" type="noConversion"/>
  <printOptions horizontalCentered="1" gridLines="1" gridLinesSet="0"/>
  <pageMargins left="1.1811023622047245" right="0.78740157480314965" top="1.1811023622047245" bottom="0.98425196850393704" header="0.59055118110236227" footer="0.39370078740157483"/>
  <pageSetup paperSize="9" scale="55" orientation="portrait" horizontalDpi="300" verticalDpi="300" r:id="rId1"/>
  <headerFooter alignWithMargins="0">
    <oddHeader>&amp;L&amp;"Arial,Standaard"&amp;8&amp;D&amp;C&amp;"Arial,Vet"&amp;18Bedrijven met pit- en steenvruchten&amp;R&amp;"Arial,Standaard"&amp;8&amp;T</oddHeader>
    <oddFooter>&amp;L&amp;"Arial,Standaard"&amp;8&amp;F / &amp;A&amp;R&amp;"Arial,Standaard"&amp;8pagina &amp;P van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C8AA2-D9A0-4FC2-86D3-A44C41F6CD34}">
  <dimension ref="A1:W11"/>
  <sheetViews>
    <sheetView zoomScale="85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B4" sqref="B4"/>
    </sheetView>
  </sheetViews>
  <sheetFormatPr defaultRowHeight="12.75"/>
  <cols>
    <col min="1" max="1" width="15.28515625" style="6" customWidth="1"/>
    <col min="2" max="53" width="10.7109375" style="5" customWidth="1"/>
    <col min="54" max="16384" width="9.140625" style="5"/>
  </cols>
  <sheetData>
    <row r="1" spans="1:23" s="2" customFormat="1" ht="39.950000000000003" customHeight="1">
      <c r="A1" s="34" t="s">
        <v>40</v>
      </c>
      <c r="B1" s="67"/>
      <c r="C1" s="67"/>
      <c r="D1" s="67"/>
      <c r="E1" s="67"/>
      <c r="F1" s="67"/>
      <c r="G1" s="67"/>
      <c r="H1" s="67"/>
      <c r="I1" s="67"/>
      <c r="J1" s="67"/>
      <c r="K1" s="67"/>
      <c r="M1" s="34" t="s">
        <v>41</v>
      </c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 s="2" customFormat="1" ht="39.950000000000003" customHeight="1">
      <c r="A2" s="84"/>
      <c r="B2" s="85" t="s">
        <v>29</v>
      </c>
      <c r="C2" s="85"/>
      <c r="D2" s="85"/>
      <c r="E2" s="86"/>
      <c r="F2" s="85"/>
      <c r="G2" s="85" t="s">
        <v>30</v>
      </c>
      <c r="H2" s="85"/>
      <c r="I2" s="85"/>
      <c r="J2" s="86"/>
      <c r="K2" s="85"/>
      <c r="M2" s="84"/>
      <c r="N2" s="85" t="s">
        <v>29</v>
      </c>
      <c r="O2" s="85"/>
      <c r="P2" s="85"/>
      <c r="Q2" s="86"/>
      <c r="R2" s="85"/>
      <c r="S2" s="85" t="s">
        <v>30</v>
      </c>
      <c r="T2" s="85"/>
      <c r="U2" s="85"/>
      <c r="V2" s="86"/>
      <c r="W2" s="85"/>
    </row>
    <row r="3" spans="1:23" s="2" customFormat="1" ht="24.95" customHeight="1">
      <c r="A3" s="88" t="s">
        <v>39</v>
      </c>
      <c r="B3" s="89">
        <v>1997</v>
      </c>
      <c r="C3" s="89">
        <v>2002</v>
      </c>
      <c r="D3" s="89">
        <v>2007</v>
      </c>
      <c r="E3" s="89">
        <v>2012</v>
      </c>
      <c r="F3" s="89">
        <v>2017</v>
      </c>
      <c r="G3" s="89">
        <v>1997</v>
      </c>
      <c r="H3" s="89">
        <v>2002</v>
      </c>
      <c r="I3" s="89">
        <v>2007</v>
      </c>
      <c r="J3" s="89">
        <v>2012</v>
      </c>
      <c r="K3" s="89">
        <v>2017</v>
      </c>
      <c r="M3" s="88" t="s">
        <v>39</v>
      </c>
      <c r="N3" s="89">
        <v>1997</v>
      </c>
      <c r="O3" s="89">
        <v>2002</v>
      </c>
      <c r="P3" s="89">
        <v>2007</v>
      </c>
      <c r="Q3" s="89">
        <v>2012</v>
      </c>
      <c r="R3" s="89">
        <v>2017</v>
      </c>
      <c r="S3" s="89">
        <v>1997</v>
      </c>
      <c r="T3" s="89">
        <v>2002</v>
      </c>
      <c r="U3" s="89">
        <v>2007</v>
      </c>
      <c r="V3" s="89">
        <v>2012</v>
      </c>
      <c r="W3" s="89">
        <v>2017</v>
      </c>
    </row>
    <row r="4" spans="1:23" s="2" customFormat="1">
      <c r="A4" s="57" t="s">
        <v>31</v>
      </c>
      <c r="B4" s="92">
        <v>80</v>
      </c>
      <c r="C4" s="59">
        <v>120</v>
      </c>
      <c r="D4" s="59">
        <v>60</v>
      </c>
      <c r="E4" s="59">
        <v>40</v>
      </c>
      <c r="F4" s="60">
        <v>50</v>
      </c>
      <c r="G4" s="92">
        <v>70</v>
      </c>
      <c r="H4" s="59">
        <v>80</v>
      </c>
      <c r="I4" s="59">
        <v>70</v>
      </c>
      <c r="J4" s="59">
        <v>80</v>
      </c>
      <c r="K4" s="60">
        <v>80</v>
      </c>
      <c r="M4" s="106" t="s">
        <v>31</v>
      </c>
      <c r="N4" s="97">
        <f>B4/$B$11</f>
        <v>5.2770448548812663E-3</v>
      </c>
      <c r="O4" s="98">
        <f>C4/$C$11</f>
        <v>1.0714285714285714E-2</v>
      </c>
      <c r="P4" s="98">
        <f>D4/$D$11</f>
        <v>6.382978723404255E-3</v>
      </c>
      <c r="Q4" s="98">
        <f>E4/$E$11</f>
        <v>5.0377833753148613E-3</v>
      </c>
      <c r="R4" s="99">
        <f>F4/$F$11</f>
        <v>7.1839080459770114E-3</v>
      </c>
      <c r="S4" s="97">
        <f>G4/$G$11</f>
        <v>1.1608623548922056E-2</v>
      </c>
      <c r="T4" s="98">
        <f>H4/$H$11</f>
        <v>1.2638230647709321E-2</v>
      </c>
      <c r="U4" s="98">
        <f>I4/$I$11</f>
        <v>9.575923392612859E-3</v>
      </c>
      <c r="V4" s="98">
        <f>J4/$J$11</f>
        <v>9.7919216646266821E-3</v>
      </c>
      <c r="W4" s="99">
        <f>K4/$K$11</f>
        <v>8.2135523613963042E-3</v>
      </c>
    </row>
    <row r="5" spans="1:23" s="2" customFormat="1">
      <c r="A5" s="29" t="s">
        <v>32</v>
      </c>
      <c r="B5" s="87">
        <v>70</v>
      </c>
      <c r="C5" s="61">
        <v>20</v>
      </c>
      <c r="D5" s="61">
        <v>70</v>
      </c>
      <c r="E5" s="61">
        <v>100</v>
      </c>
      <c r="F5" s="62">
        <v>110</v>
      </c>
      <c r="G5" s="87">
        <v>250</v>
      </c>
      <c r="H5" s="61">
        <v>140</v>
      </c>
      <c r="I5" s="61">
        <v>140</v>
      </c>
      <c r="J5" s="61">
        <v>70</v>
      </c>
      <c r="K5" s="62">
        <v>70</v>
      </c>
      <c r="M5" s="107" t="s">
        <v>32</v>
      </c>
      <c r="N5" s="102">
        <f t="shared" ref="N5:N10" si="0">B5/$B$11</f>
        <v>4.6174142480211082E-3</v>
      </c>
      <c r="O5" s="100">
        <f t="shared" ref="O5:O10" si="1">C5/$C$11</f>
        <v>1.7857142857142857E-3</v>
      </c>
      <c r="P5" s="100">
        <f t="shared" ref="P5:P10" si="2">D5/$D$11</f>
        <v>7.4468085106382982E-3</v>
      </c>
      <c r="Q5" s="100">
        <f t="shared" ref="Q5:Q10" si="3">E5/$E$11</f>
        <v>1.2594458438287154E-2</v>
      </c>
      <c r="R5" s="101">
        <f t="shared" ref="R5:R10" si="4">F5/$F$11</f>
        <v>1.5804597701149427E-2</v>
      </c>
      <c r="S5" s="102">
        <f t="shared" ref="S5:S10" si="5">G5/$G$11</f>
        <v>4.1459369817578771E-2</v>
      </c>
      <c r="T5" s="100">
        <f t="shared" ref="T5:T10" si="6">H5/$H$11</f>
        <v>2.2116903633491312E-2</v>
      </c>
      <c r="U5" s="100">
        <f t="shared" ref="U5:U10" si="7">I5/$I$11</f>
        <v>1.9151846785225718E-2</v>
      </c>
      <c r="V5" s="100">
        <f t="shared" ref="V5:V10" si="8">J5/$J$11</f>
        <v>8.5679314565483469E-3</v>
      </c>
      <c r="W5" s="101">
        <f t="shared" ref="W5:W10" si="9">K5/$K$11</f>
        <v>7.1868583162217657E-3</v>
      </c>
    </row>
    <row r="6" spans="1:23" s="2" customFormat="1">
      <c r="A6" s="29" t="s">
        <v>33</v>
      </c>
      <c r="B6" s="87">
        <v>440</v>
      </c>
      <c r="C6" s="61">
        <v>230</v>
      </c>
      <c r="D6" s="61">
        <v>310</v>
      </c>
      <c r="E6" s="61">
        <v>280</v>
      </c>
      <c r="F6" s="62">
        <v>210</v>
      </c>
      <c r="G6" s="87">
        <v>2330</v>
      </c>
      <c r="H6" s="61">
        <v>1600</v>
      </c>
      <c r="I6" s="61">
        <v>1100</v>
      </c>
      <c r="J6" s="61">
        <v>610</v>
      </c>
      <c r="K6" s="62">
        <v>670</v>
      </c>
      <c r="M6" s="107" t="s">
        <v>33</v>
      </c>
      <c r="N6" s="102">
        <f t="shared" si="0"/>
        <v>2.9023746701846966E-2</v>
      </c>
      <c r="O6" s="100">
        <f t="shared" si="1"/>
        <v>2.0535714285714286E-2</v>
      </c>
      <c r="P6" s="100">
        <f t="shared" si="2"/>
        <v>3.2978723404255318E-2</v>
      </c>
      <c r="Q6" s="100">
        <f t="shared" si="3"/>
        <v>3.5264483627204031E-2</v>
      </c>
      <c r="R6" s="101">
        <f t="shared" si="4"/>
        <v>3.017241379310345E-2</v>
      </c>
      <c r="S6" s="102">
        <f t="shared" si="5"/>
        <v>0.38640132669983418</v>
      </c>
      <c r="T6" s="100">
        <f t="shared" si="6"/>
        <v>0.2527646129541864</v>
      </c>
      <c r="U6" s="100">
        <f t="shared" si="7"/>
        <v>0.15047879616963064</v>
      </c>
      <c r="V6" s="100">
        <f t="shared" si="8"/>
        <v>7.4663402692778463E-2</v>
      </c>
      <c r="W6" s="101">
        <f t="shared" si="9"/>
        <v>6.8788501026694052E-2</v>
      </c>
    </row>
    <row r="7" spans="1:23" s="2" customFormat="1">
      <c r="A7" s="29" t="s">
        <v>34</v>
      </c>
      <c r="B7" s="87">
        <v>3480</v>
      </c>
      <c r="C7" s="61">
        <v>1920</v>
      </c>
      <c r="D7" s="61">
        <v>1570</v>
      </c>
      <c r="E7" s="61">
        <v>1540</v>
      </c>
      <c r="F7" s="62">
        <v>1150</v>
      </c>
      <c r="G7" s="87">
        <v>2110</v>
      </c>
      <c r="H7" s="61">
        <v>2490</v>
      </c>
      <c r="I7" s="61">
        <v>2630</v>
      </c>
      <c r="J7" s="61">
        <v>3200</v>
      </c>
      <c r="K7" s="62">
        <v>3740</v>
      </c>
      <c r="M7" s="107" t="s">
        <v>34</v>
      </c>
      <c r="N7" s="102">
        <f t="shared" si="0"/>
        <v>0.22955145118733508</v>
      </c>
      <c r="O7" s="100">
        <f t="shared" si="1"/>
        <v>0.17142857142857143</v>
      </c>
      <c r="P7" s="100">
        <f t="shared" si="2"/>
        <v>0.16702127659574467</v>
      </c>
      <c r="Q7" s="100">
        <f t="shared" si="3"/>
        <v>0.19395465994962216</v>
      </c>
      <c r="R7" s="101">
        <f t="shared" si="4"/>
        <v>0.16522988505747127</v>
      </c>
      <c r="S7" s="102">
        <f t="shared" si="5"/>
        <v>0.34991708126036486</v>
      </c>
      <c r="T7" s="100">
        <f t="shared" si="6"/>
        <v>0.39336492890995262</v>
      </c>
      <c r="U7" s="100">
        <f t="shared" si="7"/>
        <v>0.359781121751026</v>
      </c>
      <c r="V7" s="100">
        <f t="shared" si="8"/>
        <v>0.39167686658506734</v>
      </c>
      <c r="W7" s="101">
        <f t="shared" si="9"/>
        <v>0.38398357289527718</v>
      </c>
    </row>
    <row r="8" spans="1:23" s="2" customFormat="1">
      <c r="A8" s="29" t="s">
        <v>35</v>
      </c>
      <c r="B8" s="87">
        <v>8170</v>
      </c>
      <c r="C8" s="61">
        <v>6210</v>
      </c>
      <c r="D8" s="61">
        <v>5290</v>
      </c>
      <c r="E8" s="61">
        <v>4630</v>
      </c>
      <c r="F8" s="62">
        <v>4380</v>
      </c>
      <c r="G8" s="87">
        <v>1020</v>
      </c>
      <c r="H8" s="61">
        <v>1450</v>
      </c>
      <c r="I8" s="61">
        <v>2790</v>
      </c>
      <c r="J8" s="61">
        <v>3550</v>
      </c>
      <c r="K8" s="62">
        <v>4560</v>
      </c>
      <c r="M8" s="107" t="s">
        <v>35</v>
      </c>
      <c r="N8" s="102">
        <f t="shared" si="0"/>
        <v>0.53891820580474936</v>
      </c>
      <c r="O8" s="100">
        <f t="shared" si="1"/>
        <v>0.55446428571428574</v>
      </c>
      <c r="P8" s="100">
        <f t="shared" si="2"/>
        <v>0.56276595744680846</v>
      </c>
      <c r="Q8" s="100">
        <f t="shared" si="3"/>
        <v>0.58312342569269526</v>
      </c>
      <c r="R8" s="101">
        <f t="shared" si="4"/>
        <v>0.62931034482758619</v>
      </c>
      <c r="S8" s="102">
        <f t="shared" si="5"/>
        <v>0.1691542288557214</v>
      </c>
      <c r="T8" s="100">
        <f t="shared" si="6"/>
        <v>0.22906793048973143</v>
      </c>
      <c r="U8" s="100">
        <f t="shared" si="7"/>
        <v>0.38166894664842682</v>
      </c>
      <c r="V8" s="100">
        <f t="shared" si="8"/>
        <v>0.43451652386780903</v>
      </c>
      <c r="W8" s="101">
        <f t="shared" si="9"/>
        <v>0.46817248459958932</v>
      </c>
    </row>
    <row r="9" spans="1:23">
      <c r="A9" s="90" t="s">
        <v>36</v>
      </c>
      <c r="B9" s="93">
        <v>2220</v>
      </c>
      <c r="C9" s="63">
        <v>1980</v>
      </c>
      <c r="D9" s="63">
        <v>1660</v>
      </c>
      <c r="E9" s="63">
        <v>1120</v>
      </c>
      <c r="F9" s="64">
        <v>960</v>
      </c>
      <c r="G9" s="93">
        <v>150</v>
      </c>
      <c r="H9" s="63">
        <v>280</v>
      </c>
      <c r="I9" s="63">
        <v>290</v>
      </c>
      <c r="J9" s="63">
        <v>380</v>
      </c>
      <c r="K9" s="64">
        <v>370</v>
      </c>
      <c r="M9" s="108" t="s">
        <v>36</v>
      </c>
      <c r="N9" s="102">
        <f t="shared" si="0"/>
        <v>0.14643799472295516</v>
      </c>
      <c r="O9" s="100">
        <f t="shared" si="1"/>
        <v>0.1767857142857143</v>
      </c>
      <c r="P9" s="100">
        <f t="shared" si="2"/>
        <v>0.17659574468085107</v>
      </c>
      <c r="Q9" s="100">
        <f t="shared" si="3"/>
        <v>0.14105793450881612</v>
      </c>
      <c r="R9" s="101">
        <f t="shared" si="4"/>
        <v>0.13793103448275862</v>
      </c>
      <c r="S9" s="102">
        <f t="shared" si="5"/>
        <v>2.4875621890547265E-2</v>
      </c>
      <c r="T9" s="100">
        <f t="shared" si="6"/>
        <v>4.4233807266982623E-2</v>
      </c>
      <c r="U9" s="100">
        <f t="shared" si="7"/>
        <v>3.9671682626538987E-2</v>
      </c>
      <c r="V9" s="100">
        <f t="shared" si="8"/>
        <v>4.6511627906976744E-2</v>
      </c>
      <c r="W9" s="101">
        <f t="shared" si="9"/>
        <v>3.7987679671457907E-2</v>
      </c>
    </row>
    <row r="10" spans="1:23">
      <c r="A10" s="90" t="s">
        <v>37</v>
      </c>
      <c r="B10" s="94">
        <v>700</v>
      </c>
      <c r="C10" s="5">
        <v>720</v>
      </c>
      <c r="D10" s="5">
        <v>440</v>
      </c>
      <c r="E10" s="5">
        <v>230</v>
      </c>
      <c r="F10" s="30">
        <v>100</v>
      </c>
      <c r="G10" s="94">
        <v>100</v>
      </c>
      <c r="H10" s="5">
        <v>290</v>
      </c>
      <c r="I10" s="5">
        <v>290</v>
      </c>
      <c r="J10" s="5">
        <v>280</v>
      </c>
      <c r="K10" s="30">
        <v>250</v>
      </c>
      <c r="M10" s="108" t="s">
        <v>37</v>
      </c>
      <c r="N10" s="102">
        <f t="shared" si="0"/>
        <v>4.6174142480211081E-2</v>
      </c>
      <c r="O10" s="100">
        <f t="shared" si="1"/>
        <v>6.4285714285714279E-2</v>
      </c>
      <c r="P10" s="100">
        <f t="shared" si="2"/>
        <v>4.6808510638297871E-2</v>
      </c>
      <c r="Q10" s="100">
        <f t="shared" si="3"/>
        <v>2.8967254408060455E-2</v>
      </c>
      <c r="R10" s="101">
        <f t="shared" si="4"/>
        <v>1.4367816091954023E-2</v>
      </c>
      <c r="S10" s="102">
        <f t="shared" si="5"/>
        <v>1.658374792703151E-2</v>
      </c>
      <c r="T10" s="100">
        <f t="shared" si="6"/>
        <v>4.5813586097946286E-2</v>
      </c>
      <c r="U10" s="100">
        <f t="shared" si="7"/>
        <v>3.9671682626538987E-2</v>
      </c>
      <c r="V10" s="100">
        <f t="shared" si="8"/>
        <v>3.4271725826193387E-2</v>
      </c>
      <c r="W10" s="101">
        <f t="shared" si="9"/>
        <v>2.5667351129363448E-2</v>
      </c>
    </row>
    <row r="11" spans="1:23">
      <c r="A11" s="31" t="s">
        <v>38</v>
      </c>
      <c r="B11" s="95">
        <f t="shared" ref="B11:K11" si="10">SUM(B4:B10)</f>
        <v>15160</v>
      </c>
      <c r="C11" s="91">
        <f t="shared" si="10"/>
        <v>11200</v>
      </c>
      <c r="D11" s="91">
        <f t="shared" si="10"/>
        <v>9400</v>
      </c>
      <c r="E11" s="91">
        <f t="shared" si="10"/>
        <v>7940</v>
      </c>
      <c r="F11" s="96">
        <f t="shared" si="10"/>
        <v>6960</v>
      </c>
      <c r="G11" s="95">
        <f t="shared" si="10"/>
        <v>6030</v>
      </c>
      <c r="H11" s="91">
        <f t="shared" si="10"/>
        <v>6330</v>
      </c>
      <c r="I11" s="91">
        <f t="shared" si="10"/>
        <v>7310</v>
      </c>
      <c r="J11" s="91">
        <f t="shared" si="10"/>
        <v>8170</v>
      </c>
      <c r="K11" s="96">
        <f t="shared" si="10"/>
        <v>9740</v>
      </c>
      <c r="M11" s="109" t="s">
        <v>38</v>
      </c>
      <c r="N11" s="103">
        <f t="shared" ref="N11" si="11">SUM(N4:N10)</f>
        <v>1</v>
      </c>
      <c r="O11" s="104">
        <f t="shared" ref="O11" si="12">SUM(O4:O10)</f>
        <v>1</v>
      </c>
      <c r="P11" s="104">
        <f t="shared" ref="P11" si="13">SUM(P4:P10)</f>
        <v>0.99999999999999989</v>
      </c>
      <c r="Q11" s="104">
        <f t="shared" ref="Q11" si="14">SUM(Q4:Q10)</f>
        <v>1</v>
      </c>
      <c r="R11" s="105">
        <f t="shared" ref="R11" si="15">SUM(R4:R10)</f>
        <v>1</v>
      </c>
      <c r="S11" s="103">
        <f t="shared" ref="S11" si="16">SUM(S4:S10)</f>
        <v>1</v>
      </c>
      <c r="T11" s="104">
        <f t="shared" ref="T11" si="17">SUM(T4:T10)</f>
        <v>1</v>
      </c>
      <c r="U11" s="104">
        <f t="shared" ref="U11" si="18">SUM(U4:U10)</f>
        <v>1</v>
      </c>
      <c r="V11" s="104">
        <f t="shared" ref="V11" si="19">SUM(V4:V10)</f>
        <v>1</v>
      </c>
      <c r="W11" s="105">
        <f t="shared" ref="W11" si="20">SUM(W4:W10)</f>
        <v>0.99999999999999989</v>
      </c>
    </row>
  </sheetData>
  <printOptions horizontalCentered="1" gridLines="1" gridLinesSet="0"/>
  <pageMargins left="1.1811023622047245" right="0.78740157480314965" top="1.1811023622047245" bottom="0.98425196850393704" header="0.59055118110236227" footer="0.39370078740157483"/>
  <pageSetup paperSize="9" scale="55" orientation="portrait" horizontalDpi="300" verticalDpi="300" r:id="rId1"/>
  <headerFooter alignWithMargins="0">
    <oddHeader>&amp;L&amp;"Arial,Standaard"&amp;8&amp;D&amp;C&amp;"Arial,Vet"&amp;18Bedrijven met pit- en steenvruchten&amp;R&amp;"Arial,Standaard"&amp;8&amp;T</oddHeader>
    <oddFooter>&amp;L&amp;"Arial,Standaard"&amp;8&amp;F / &amp;A&amp;R&amp;"Arial,Standaard"&amp;8pagina &amp;P van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14</vt:i4>
      </vt:variant>
      <vt:variant>
        <vt:lpstr>Benoemde bereiken</vt:lpstr>
      </vt:variant>
      <vt:variant>
        <vt:i4>22</vt:i4>
      </vt:variant>
    </vt:vector>
  </HeadingPairs>
  <TitlesOfParts>
    <vt:vector size="36" baseType="lpstr">
      <vt:lpstr>Nederland (totaal)</vt:lpstr>
      <vt:lpstr>Appels</vt:lpstr>
      <vt:lpstr>Peren</vt:lpstr>
      <vt:lpstr>Kersen (totaal)</vt:lpstr>
      <vt:lpstr>Zoete kersen</vt:lpstr>
      <vt:lpstr>Zure kersen</vt:lpstr>
      <vt:lpstr>Pruimen</vt:lpstr>
      <vt:lpstr>Overige</vt:lpstr>
      <vt:lpstr>Plantdichtheid</vt:lpstr>
      <vt:lpstr>Gem. opp. per bedrijf (totaal)</vt:lpstr>
      <vt:lpstr>Gem. opp. per bedrijf (appel)</vt:lpstr>
      <vt:lpstr>Gem. opp. per bedrijf (peer)</vt:lpstr>
      <vt:lpstr>Gem. opp. per bedrijf (kers)</vt:lpstr>
      <vt:lpstr>Gem. opp. per bedrijf (pruim)</vt:lpstr>
      <vt:lpstr>AANT_BED</vt:lpstr>
      <vt:lpstr>'Nederland (totaal)'!Afdrukbereik</vt:lpstr>
      <vt:lpstr>Afdrukbereik_MI</vt:lpstr>
      <vt:lpstr>Appels!Afdruktitels</vt:lpstr>
      <vt:lpstr>'Gem. opp. per bedrijf (totaal)'!Afdruktitels</vt:lpstr>
      <vt:lpstr>'Kersen (totaal)'!Afdruktitels</vt:lpstr>
      <vt:lpstr>'Nederland (totaal)'!Afdruktitels</vt:lpstr>
      <vt:lpstr>Overige!Afdruktitels</vt:lpstr>
      <vt:lpstr>Peren!Afdruktitels</vt:lpstr>
      <vt:lpstr>Plantdichtheid!Afdruktitels</vt:lpstr>
      <vt:lpstr>Pruimen!Afdruktitels</vt:lpstr>
      <vt:lpstr>'Zoete kersen'!Afdruktitels</vt:lpstr>
      <vt:lpstr>'Zure kersen'!Afdruktitels</vt:lpstr>
      <vt:lpstr>BED_APPEL</vt:lpstr>
      <vt:lpstr>BED_KERST</vt:lpstr>
      <vt:lpstr>BED_KERSZ</vt:lpstr>
      <vt:lpstr>BED_MOREL</vt:lpstr>
      <vt:lpstr>Plantdichtheid!BED_OVER</vt:lpstr>
      <vt:lpstr>BED_OVER</vt:lpstr>
      <vt:lpstr>BED_PEER</vt:lpstr>
      <vt:lpstr>BED_PRUIM</vt:lpstr>
      <vt:lpstr>GEM_OPP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Brand</dc:creator>
  <cp:lastModifiedBy>Hans Brand</cp:lastModifiedBy>
  <dcterms:created xsi:type="dcterms:W3CDTF">1998-03-07T14:17:43Z</dcterms:created>
  <dcterms:modified xsi:type="dcterms:W3CDTF">2023-03-14T20:13:42Z</dcterms:modified>
</cp:coreProperties>
</file>