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jn fruit\Databases\Oppervlakte\"/>
    </mc:Choice>
  </mc:AlternateContent>
  <xr:revisionPtr revIDLastSave="0" documentId="13_ncr:1_{02D0DE62-92C1-4A8E-ABC2-65EFD80700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s" sheetId="1" r:id="rId1"/>
    <sheet name="Kleinfruit" sheetId="2" r:id="rId2"/>
    <sheet name="Akkerbouw" sheetId="3" r:id="rId3"/>
    <sheet name="Zonder" sheetId="4" r:id="rId4"/>
    <sheet name="Overig" sheetId="5" r:id="rId5"/>
    <sheet name="Onderteelt" sheetId="6" r:id="rId6"/>
    <sheet name="Onderteelt NL (1927-1950-1967)" sheetId="7" r:id="rId7"/>
  </sheets>
  <externalReferences>
    <externalReference r:id="rId8"/>
  </externalReferences>
  <definedNames>
    <definedName name="__123Graph_A" localSheetId="0" hidden="1">Gras!#REF!</definedName>
    <definedName name="__123Graph_AAKKB_50" localSheetId="0" hidden="1">Akkerbouw!$B$33:$M$33</definedName>
    <definedName name="__123Graph_AAKKB_67" localSheetId="0" hidden="1">Akkerbouw!$B$50:$M$50</definedName>
    <definedName name="__123Graph_AAKKB_DR" localSheetId="0" hidden="1">Akkerbouw!$D$3:$D$53</definedName>
    <definedName name="__123Graph_AAKKB_FL" localSheetId="0" hidden="1">Akkerbouw!$F$3:$F$53</definedName>
    <definedName name="__123Graph_AAKKB_FR" localSheetId="0" hidden="1">Akkerbouw!$C$3:$C$53</definedName>
    <definedName name="__123Graph_AAKKB_GL" localSheetId="0" hidden="1">Akkerbouw!$G$3:$G$53</definedName>
    <definedName name="__123Graph_AAKKB_GR" localSheetId="0" hidden="1">Akkerbouw!$B$3:$B$53</definedName>
    <definedName name="__123Graph_AAKKB_LB" localSheetId="0" hidden="1">Akkerbouw!$M$3:$M$53</definedName>
    <definedName name="__123Graph_AAKKB_NB" localSheetId="0" hidden="1">Akkerbouw!$L$3:$L$53</definedName>
    <definedName name="__123Graph_AAKKB_NH" localSheetId="0" hidden="1">Akkerbouw!$I$3:$I$53</definedName>
    <definedName name="__123Graph_AAKKB_NL" localSheetId="0" hidden="1">Akkerbouw!$N$3:$N$53</definedName>
    <definedName name="__123Graph_AAKKB_OV" localSheetId="0" hidden="1">Akkerbouw!$E$3:$E$53</definedName>
    <definedName name="__123Graph_AAKKB_UT" localSheetId="0" hidden="1">Akkerbouw!$H$3:$H$53</definedName>
    <definedName name="__123Graph_AAKKB_ZH" localSheetId="0" hidden="1">Akkerbouw!$J$3:$J$53</definedName>
    <definedName name="__123Graph_AAKKB_ZL" localSheetId="0" hidden="1">Akkerbouw!$K$3:$K$53</definedName>
    <definedName name="__123Graph_AGRAS_27" localSheetId="0" hidden="1">Gras!$B$10:$M$10</definedName>
    <definedName name="__123Graph_AGRAS_50" localSheetId="0" hidden="1">Gras!$B$33:$M$33</definedName>
    <definedName name="__123Graph_AGRAS_67" localSheetId="0" hidden="1">Gras!$B$50:$M$50</definedName>
    <definedName name="__123Graph_AGRAS_DR" localSheetId="0" hidden="1">Gras!$D$3:$D$53</definedName>
    <definedName name="__123Graph_AGRAS_FL" localSheetId="0" hidden="1">Gras!$F$3:$F$53</definedName>
    <definedName name="__123Graph_AGRAS_FR" localSheetId="0" hidden="1">Gras!$C$3:$C$53</definedName>
    <definedName name="__123Graph_AGRAS_GL" localSheetId="0" hidden="1">Gras!$G$3:$G$53</definedName>
    <definedName name="__123Graph_AGRAS_GR" localSheetId="0" hidden="1">Gras!$B$3:$B$53</definedName>
    <definedName name="__123Graph_AGRAS_LB" localSheetId="0" hidden="1">Gras!$M$3:$M$53</definedName>
    <definedName name="__123Graph_AGRAS_NB" localSheetId="0" hidden="1">Gras!$L$3:$L$53</definedName>
    <definedName name="__123Graph_AGRAS_NH" localSheetId="0" hidden="1">Gras!$I$3:$I$53</definedName>
    <definedName name="__123Graph_AGRAS_NL" localSheetId="0" hidden="1">Gras!$N$3:$N$53</definedName>
    <definedName name="__123Graph_AGRAS_OV" localSheetId="0" hidden="1">Gras!$E$3:$E$53</definedName>
    <definedName name="__123Graph_AGRAS_UT" localSheetId="0" hidden="1">Gras!$H$3:$H$53</definedName>
    <definedName name="__123Graph_AGRAS_ZH" localSheetId="0" hidden="1">Gras!$J$3:$J$53</definedName>
    <definedName name="__123Graph_AGRAS_ZL" localSheetId="0" hidden="1">Gras!$K$3:$K$53</definedName>
    <definedName name="__123Graph_AKLFR_27" localSheetId="0" hidden="1">Kleinfruit!$B$10:$M$10</definedName>
    <definedName name="__123Graph_AKLFR_50" localSheetId="0" hidden="1">Kleinfruit!$B$33:$M$33</definedName>
    <definedName name="__123Graph_AKLFR_67" localSheetId="0" hidden="1">Kleinfruit!$B$50:$M$50</definedName>
    <definedName name="__123Graph_AKLFR_DR" localSheetId="0" hidden="1">Kleinfruit!$D$3:$D$53</definedName>
    <definedName name="__123Graph_AKLFR_FL" localSheetId="0" hidden="1">Kleinfruit!$F$3:$F$53</definedName>
    <definedName name="__123Graph_AKLFR_FR" localSheetId="0" hidden="1">Kleinfruit!$C$3:$C$53</definedName>
    <definedName name="__123Graph_AKLFR_GL" localSheetId="0" hidden="1">Kleinfruit!$G$3:$G$53</definedName>
    <definedName name="__123Graph_AKLFR_GR" localSheetId="0" hidden="1">Kleinfruit!$B$3:$B$53</definedName>
    <definedName name="__123Graph_AKLFR_LB" localSheetId="0" hidden="1">Kleinfruit!$M$3:$M$53</definedName>
    <definedName name="__123Graph_AKLFR_NB" localSheetId="0" hidden="1">Kleinfruit!$L$3:$L$53</definedName>
    <definedName name="__123Graph_AKLFR_NH" localSheetId="0" hidden="1">Kleinfruit!$I$3:$I$53</definedName>
    <definedName name="__123Graph_AKLFR_NL" localSheetId="0" hidden="1">Kleinfruit!$N$3:$N$53</definedName>
    <definedName name="__123Graph_AKLFR_OV" localSheetId="0" hidden="1">Kleinfruit!$E$3:$E$53</definedName>
    <definedName name="__123Graph_AKLFR_UT" localSheetId="0" hidden="1">Kleinfruit!$H$3:$H$53</definedName>
    <definedName name="__123Graph_AKLFR_ZH" localSheetId="0" hidden="1">Kleinfruit!$J$3:$J$53</definedName>
    <definedName name="__123Graph_AKLFR_ZL" localSheetId="0" hidden="1">Kleinfruit!$K$3:$K$53</definedName>
    <definedName name="__123Graph_AOVER_50" localSheetId="0" hidden="1">Overig!$B$33:$M$33</definedName>
    <definedName name="__123Graph_AOVER_67" localSheetId="0" hidden="1">Overig!$B$50:$M$50</definedName>
    <definedName name="__123Graph_AOVER_DR" localSheetId="0" hidden="1">Overig!$D$3:$D$53</definedName>
    <definedName name="__123Graph_AOVER_FL" localSheetId="0" hidden="1">Overig!$F$3:$F$53</definedName>
    <definedName name="__123Graph_AOVER_FR" localSheetId="0" hidden="1">Overig!$C$3:$C$53</definedName>
    <definedName name="__123Graph_AOVER_GL" localSheetId="0" hidden="1">Overig!$G$3:$G$53</definedName>
    <definedName name="__123Graph_AOVER_GR" localSheetId="0" hidden="1">Overig!$B$3:$B$53</definedName>
    <definedName name="__123Graph_AOVER_LB" localSheetId="0" hidden="1">Overig!$M$3:$M$53</definedName>
    <definedName name="__123Graph_AOVER_NB" localSheetId="0" hidden="1">Overig!$L$3:$L$53</definedName>
    <definedName name="__123Graph_AOVER_NH" localSheetId="0" hidden="1">Overig!$I$3:$I$53</definedName>
    <definedName name="__123Graph_AOVER_NL" localSheetId="0" hidden="1">Overig!$N$3:$N$53</definedName>
    <definedName name="__123Graph_AOVER_OV" localSheetId="0" hidden="1">Overig!$E$3:$E$53</definedName>
    <definedName name="__123Graph_AOVER_UT" localSheetId="0" hidden="1">Overig!$H$3:$H$53</definedName>
    <definedName name="__123Graph_AOVER_ZH" localSheetId="0" hidden="1">Overig!$J$3:$J$53</definedName>
    <definedName name="__123Graph_AOVER_ZL" localSheetId="0" hidden="1">Overig!$K$3:$K$53</definedName>
    <definedName name="__123Graph_ATEELT" localSheetId="0" hidden="1">Gras!#REF!</definedName>
    <definedName name="__123Graph_ATEELT1" localSheetId="0" hidden="1">Gras!#REF!</definedName>
    <definedName name="__123Graph_AZOND_50" localSheetId="0" hidden="1">Zonder!$B$33:$M$33</definedName>
    <definedName name="__123Graph_AZOND_67" localSheetId="0" hidden="1">Zonder!$B$50:$M$50</definedName>
    <definedName name="__123Graph_AZOND_DR" localSheetId="0" hidden="1">Zonder!$D$3:$D$53</definedName>
    <definedName name="__123Graph_AZOND_FL" localSheetId="0" hidden="1">Zonder!$F$3:$F$53</definedName>
    <definedName name="__123Graph_AZOND_FR" localSheetId="0" hidden="1">Zonder!$C$3:$C$53</definedName>
    <definedName name="__123Graph_AZOND_GL" localSheetId="0" hidden="1">Zonder!$G$3:$G$53</definedName>
    <definedName name="__123Graph_AZOND_GR" localSheetId="0" hidden="1">Zonder!$B$3:$B$53</definedName>
    <definedName name="__123Graph_AZOND_LB" localSheetId="0" hidden="1">Zonder!$M$3:$M$53</definedName>
    <definedName name="__123Graph_AZOND_NB" localSheetId="0" hidden="1">Zonder!$L$3:$L$53</definedName>
    <definedName name="__123Graph_AZOND_NH" localSheetId="0" hidden="1">Zonder!$I$3:$I$53</definedName>
    <definedName name="__123Graph_AZOND_NL" localSheetId="0" hidden="1">Zonder!$N$3:$N$53</definedName>
    <definedName name="__123Graph_AZOND_OV" localSheetId="0" hidden="1">Zonder!$E$3:$E$53</definedName>
    <definedName name="__123Graph_AZOND_UT" localSheetId="0" hidden="1">Zonder!$H$3:$H$53</definedName>
    <definedName name="__123Graph_AZOND_ZH" localSheetId="0" hidden="1">Zonder!$J$3:$J$53</definedName>
    <definedName name="__123Graph_AZOND_ZL" localSheetId="0" hidden="1">Zonder!$K$3:$K$53</definedName>
    <definedName name="__123Graph_B" localSheetId="0" hidden="1">Gras!#REF!</definedName>
    <definedName name="__123Graph_BTEELT" localSheetId="0" hidden="1">Gras!#REF!</definedName>
    <definedName name="__123Graph_BTEELT1" localSheetId="0" hidden="1">Gras!#REF!</definedName>
    <definedName name="__123Graph_C" localSheetId="0" hidden="1">Gras!#REF!</definedName>
    <definedName name="__123Graph_CTEELT" localSheetId="0" hidden="1">Gras!#REF!</definedName>
    <definedName name="__123Graph_CTEELT1" localSheetId="0" hidden="1">Gras!#REF!</definedName>
    <definedName name="__123Graph_D" localSheetId="0" hidden="1">Gras!#REF!</definedName>
    <definedName name="__123Graph_DTEELT" localSheetId="0" hidden="1">Gras!#REF!</definedName>
    <definedName name="__123Graph_DTEELT1" localSheetId="0" hidden="1">Gras!#REF!</definedName>
    <definedName name="__123Graph_E" localSheetId="0" hidden="1">Gras!#REF!</definedName>
    <definedName name="__123Graph_ETEELT" localSheetId="0" hidden="1">Gras!#REF!</definedName>
    <definedName name="__123Graph_ETEELT1" localSheetId="0" hidden="1">Gras!#REF!</definedName>
    <definedName name="__123Graph_X" localSheetId="0" hidden="1">Gras!#REF!</definedName>
    <definedName name="__123Graph_XAKKB_50" localSheetId="0" hidden="1">Gras!#REF!</definedName>
    <definedName name="__123Graph_XAKKB_67" localSheetId="0" hidden="1">Gras!#REF!</definedName>
    <definedName name="__123Graph_XAKKB_DR" localSheetId="0" hidden="1">Gras!$A$3:$A$53</definedName>
    <definedName name="__123Graph_XAKKB_FL" localSheetId="0" hidden="1">Gras!$A$3:$A$53</definedName>
    <definedName name="__123Graph_XAKKB_FR" localSheetId="0" hidden="1">Gras!$A$3:$A$53</definedName>
    <definedName name="__123Graph_XAKKB_GL" localSheetId="0" hidden="1">Gras!$A$3:$A$53</definedName>
    <definedName name="__123Graph_XAKKB_GR" localSheetId="0" hidden="1">Gras!$A$3:$A$53</definedName>
    <definedName name="__123Graph_XAKKB_LB" localSheetId="0" hidden="1">Gras!$A$3:$A$53</definedName>
    <definedName name="__123Graph_XAKKB_NB" localSheetId="0" hidden="1">Gras!$A$3:$A$53</definedName>
    <definedName name="__123Graph_XAKKB_NH" localSheetId="0" hidden="1">Gras!$A$3:$A$53</definedName>
    <definedName name="__123Graph_XAKKB_NL" localSheetId="0" hidden="1">Gras!$A$3:$A$53</definedName>
    <definedName name="__123Graph_XAKKB_OV" localSheetId="0" hidden="1">Gras!$A$3:$A$53</definedName>
    <definedName name="__123Graph_XAKKB_UT" localSheetId="0" hidden="1">Gras!$A$3:$A$53</definedName>
    <definedName name="__123Graph_XAKKB_ZH" localSheetId="0" hidden="1">Gras!$A$3:$A$53</definedName>
    <definedName name="__123Graph_XAKKB_ZL" localSheetId="0" hidden="1">Gras!$A$3:$A$53</definedName>
    <definedName name="__123Graph_XGRAS_27" localSheetId="0" hidden="1">Gras!#REF!</definedName>
    <definedName name="__123Graph_XGRAS_50" localSheetId="0" hidden="1">Gras!#REF!</definedName>
    <definedName name="__123Graph_XGRAS_67" localSheetId="0" hidden="1">Gras!#REF!</definedName>
    <definedName name="__123Graph_XGRAS_DR" localSheetId="0" hidden="1">Gras!$A$3:$A$53</definedName>
    <definedName name="__123Graph_XGRAS_FL" localSheetId="0" hidden="1">Gras!$A$3:$A$53</definedName>
    <definedName name="__123Graph_XGRAS_FR" localSheetId="0" hidden="1">Gras!$A$3:$A$53</definedName>
    <definedName name="__123Graph_XGRAS_GL" localSheetId="0" hidden="1">Gras!$A$3:$A$53</definedName>
    <definedName name="__123Graph_XGRAS_GR" localSheetId="0" hidden="1">Gras!$A$3:$A$53</definedName>
    <definedName name="__123Graph_XGRAS_LB" localSheetId="0" hidden="1">Gras!$A$3:$A$53</definedName>
    <definedName name="__123Graph_XGRAS_NB" localSheetId="0" hidden="1">Gras!$A$3:$A$53</definedName>
    <definedName name="__123Graph_XGRAS_NH" localSheetId="0" hidden="1">Gras!$A$3:$A$53</definedName>
    <definedName name="__123Graph_XGRAS_NL" localSheetId="0" hidden="1">Gras!$A$3:$A$53</definedName>
    <definedName name="__123Graph_XGRAS_OV" localSheetId="0" hidden="1">Gras!$A$3:$A$53</definedName>
    <definedName name="__123Graph_XGRAS_UT" localSheetId="0" hidden="1">Gras!$A$3:$A$53</definedName>
    <definedName name="__123Graph_XGRAS_ZH" localSheetId="0" hidden="1">Gras!$A$3:$A$53</definedName>
    <definedName name="__123Graph_XGRAS_ZL" localSheetId="0" hidden="1">Gras!$A$3:$A$53</definedName>
    <definedName name="__123Graph_XKLFR_27" localSheetId="0" hidden="1">Gras!#REF!</definedName>
    <definedName name="__123Graph_XKLFR_50" localSheetId="0" hidden="1">Gras!#REF!</definedName>
    <definedName name="__123Graph_XKLFR_67" localSheetId="0" hidden="1">Gras!#REF!</definedName>
    <definedName name="__123Graph_XKLFR_DR" localSheetId="0" hidden="1">Gras!$A$3:$A$53</definedName>
    <definedName name="__123Graph_XKLFR_FL" localSheetId="0" hidden="1">Gras!$A$3:$A$53</definedName>
    <definedName name="__123Graph_XKLFR_FR" localSheetId="0" hidden="1">Gras!$A$3:$A$53</definedName>
    <definedName name="__123Graph_XKLFR_GL" localSheetId="0" hidden="1">Gras!$A$3:$A$53</definedName>
    <definedName name="__123Graph_XKLFR_GR" localSheetId="0" hidden="1">Gras!$A$3:$A$53</definedName>
    <definedName name="__123Graph_XKLFR_LB" localSheetId="0" hidden="1">Gras!$A$3:$A$53</definedName>
    <definedName name="__123Graph_XKLFR_NB" localSheetId="0" hidden="1">Gras!$A$3:$A$53</definedName>
    <definedName name="__123Graph_XKLFR_NH" localSheetId="0" hidden="1">Gras!$A$3:$A$53</definedName>
    <definedName name="__123Graph_XKLFR_NL" localSheetId="0" hidden="1">Gras!$A$3:$A$53</definedName>
    <definedName name="__123Graph_XKLFR_OV" localSheetId="0" hidden="1">Gras!$A$3:$A$53</definedName>
    <definedName name="__123Graph_XKLFR_UT" localSheetId="0" hidden="1">Gras!$A$3:$A$53</definedName>
    <definedName name="__123Graph_XKLFR_ZH" localSheetId="0" hidden="1">Gras!$A$3:$A$53</definedName>
    <definedName name="__123Graph_XKLFR_ZL" localSheetId="0" hidden="1">Gras!$A$3:$A$53</definedName>
    <definedName name="__123Graph_XOVER_50" localSheetId="0" hidden="1">Gras!#REF!</definedName>
    <definedName name="__123Graph_XOVER_67" localSheetId="0" hidden="1">Gras!#REF!</definedName>
    <definedName name="__123Graph_XOVER_DR" localSheetId="0" hidden="1">Gras!$A$3:$A$53</definedName>
    <definedName name="__123Graph_XOVER_FL" localSheetId="0" hidden="1">Gras!$A$3:$A$53</definedName>
    <definedName name="__123Graph_XOVER_FR" localSheetId="0" hidden="1">Gras!$A$3:$A$53</definedName>
    <definedName name="__123Graph_XOVER_GL" localSheetId="0" hidden="1">Gras!$A$3:$A$53</definedName>
    <definedName name="__123Graph_XOVER_GR" localSheetId="0" hidden="1">Gras!$A$3:$A$53</definedName>
    <definedName name="__123Graph_XOVER_LB" localSheetId="0" hidden="1">Gras!$A$3:$A$53</definedName>
    <definedName name="__123Graph_XOVER_NB" localSheetId="0" hidden="1">Gras!$A$3:$A$53</definedName>
    <definedName name="__123Graph_XOVER_NH" localSheetId="0" hidden="1">Gras!$A$3:$A$53</definedName>
    <definedName name="__123Graph_XOVER_NL" localSheetId="0" hidden="1">Gras!$A$3:$A$53</definedName>
    <definedName name="__123Graph_XOVER_OV" localSheetId="0" hidden="1">Gras!$A$3:$A$53</definedName>
    <definedName name="__123Graph_XOVER_UT" localSheetId="0" hidden="1">Gras!$A$3:$A$53</definedName>
    <definedName name="__123Graph_XOVER_ZH" localSheetId="0" hidden="1">Gras!$A$3:$A$53</definedName>
    <definedName name="__123Graph_XOVER_ZL" localSheetId="0" hidden="1">Gras!$A$3:$A$53</definedName>
    <definedName name="__123Graph_XTEELT" localSheetId="0" hidden="1">Gras!#REF!</definedName>
    <definedName name="__123Graph_XTEELT1" localSheetId="0" hidden="1">Gras!#REF!</definedName>
    <definedName name="__123Graph_XZOND_50" localSheetId="0" hidden="1">Gras!#REF!</definedName>
    <definedName name="__123Graph_XZOND_67" localSheetId="0" hidden="1">Gras!#REF!</definedName>
    <definedName name="__123Graph_XZOND_DR" localSheetId="0" hidden="1">Gras!$A$3:$A$53</definedName>
    <definedName name="__123Graph_XZOND_FL" localSheetId="0" hidden="1">Gras!$A$3:$A$53</definedName>
    <definedName name="__123Graph_XZOND_FR" localSheetId="0" hidden="1">Gras!$A$3:$A$53</definedName>
    <definedName name="__123Graph_XZOND_GL" localSheetId="0" hidden="1">Gras!$A$3:$A$53</definedName>
    <definedName name="__123Graph_XZOND_GR" localSheetId="0" hidden="1">Gras!$A$3:$A$53</definedName>
    <definedName name="__123Graph_XZOND_LB" localSheetId="0" hidden="1">Gras!$A$3:$A$53</definedName>
    <definedName name="__123Graph_XZOND_NB" localSheetId="0" hidden="1">Gras!$A$3:$A$53</definedName>
    <definedName name="__123Graph_XZOND_NH" localSheetId="0" hidden="1">Gras!$A$3:$A$53</definedName>
    <definedName name="__123Graph_XZOND_NL" localSheetId="0" hidden="1">Gras!$A$3:$A$53</definedName>
    <definedName name="__123Graph_XZOND_OV" localSheetId="0" hidden="1">Gras!$A$3:$A$53</definedName>
    <definedName name="__123Graph_XZOND_UT" localSheetId="0" hidden="1">Gras!$A$3:$A$53</definedName>
    <definedName name="__123Graph_XZOND_ZH" localSheetId="0" hidden="1">Gras!$A$3:$A$53</definedName>
    <definedName name="__123Graph_XZOND_ZL" localSheetId="0" hidden="1">Gras!$A$3:$A$53</definedName>
    <definedName name="__AKKB">Akkerbouw!$A$54:$N$104</definedName>
    <definedName name="__GRAS">Gras!$A$54:$N$104</definedName>
    <definedName name="__KLFR">Kleinfruit!$A$54:$N$104</definedName>
    <definedName name="__OVER">Overig!$A$54:$N$104</definedName>
    <definedName name="__ZOND">Zonder!$A$54:$N$104</definedName>
    <definedName name="_1__123Graph_AAKKB__50" localSheetId="0" hidden="1">Akkerbouw!$B$84:$M$84</definedName>
    <definedName name="_10__123Graph_AKLFR__67" localSheetId="0" hidden="1">Kleinfruit!$B$101:$M$101</definedName>
    <definedName name="_11__123Graph_AKLFR__NL" localSheetId="0" hidden="1">Kleinfruit!$N$54:$N$104</definedName>
    <definedName name="_12__123Graph_AOVER__50" localSheetId="0" hidden="1">Overig!$B$84:$M$84</definedName>
    <definedName name="_13__123Graph_AOVER__67" localSheetId="0" hidden="1">Overig!$B$101:$M$101</definedName>
    <definedName name="_14__123Graph_AOVER__NL" localSheetId="0" hidden="1">Overig!$N$54:$N$104</definedName>
    <definedName name="_15__123Graph_AZOND__50" localSheetId="0" hidden="1">Zonder!$B$84:$M$84</definedName>
    <definedName name="_16__123Graph_AZOND__67" localSheetId="0" hidden="1">Zonder!$B$101:$M$101</definedName>
    <definedName name="_17__123Graph_AZOND__NL" localSheetId="0" hidden="1">Zonder!$N$54:$N$104</definedName>
    <definedName name="_18__123Graph_XAKKB__50" localSheetId="0" hidden="1">Gras!#REF!</definedName>
    <definedName name="_19__123Graph_XAKKB__67" localSheetId="0" hidden="1">Gras!#REF!</definedName>
    <definedName name="_2__123Graph_AAKKB__67" localSheetId="0" hidden="1">Akkerbouw!$B$101:$M$101</definedName>
    <definedName name="_20__123Graph_XAKKB__NL" localSheetId="0" hidden="1">Gras!$A$3:$A$53</definedName>
    <definedName name="_21__123Graph_XGRAS__27" localSheetId="0" hidden="1">Gras!#REF!</definedName>
    <definedName name="_22__123Graph_XGRAS__50" localSheetId="0" hidden="1">Gras!#REF!</definedName>
    <definedName name="_23__123Graph_XGRAS__67" localSheetId="0" hidden="1">Gras!#REF!</definedName>
    <definedName name="_24__123Graph_XGRAS__NL" localSheetId="0" hidden="1">Gras!$A$3:$A$53</definedName>
    <definedName name="_25__123Graph_XKLFR__27" localSheetId="0" hidden="1">Gras!#REF!</definedName>
    <definedName name="_26__123Graph_XKLFR__50" localSheetId="0" hidden="1">Gras!#REF!</definedName>
    <definedName name="_27__123Graph_XKLFR__67" localSheetId="0" hidden="1">Gras!#REF!</definedName>
    <definedName name="_28__123Graph_XKLFR__NL" localSheetId="0" hidden="1">Gras!$A$3:$A$53</definedName>
    <definedName name="_29__123Graph_XOVER__50" localSheetId="0" hidden="1">Gras!#REF!</definedName>
    <definedName name="_3__123Graph_AAKKB__NL" localSheetId="0" hidden="1">Akkerbouw!$N$54:$N$104</definedName>
    <definedName name="_30__123Graph_XOVER__67" localSheetId="0" hidden="1">Gras!#REF!</definedName>
    <definedName name="_31__123Graph_XOVER__NL" localSheetId="0" hidden="1">Gras!$A$3:$A$53</definedName>
    <definedName name="_32__123Graph_XZOND__50" localSheetId="0" hidden="1">Gras!#REF!</definedName>
    <definedName name="_33__123Graph_XZOND__67" localSheetId="0" hidden="1">Gras!#REF!</definedName>
    <definedName name="_34__123Graph_XZOND__NL" localSheetId="0" hidden="1">Gras!$A$3:$A$53</definedName>
    <definedName name="_4__123Graph_AGRAS__27" localSheetId="0" hidden="1">Gras!$B$61:$M$61</definedName>
    <definedName name="_5__123Graph_AGRAS__50" localSheetId="0" hidden="1">Gras!$B$84:$M$84</definedName>
    <definedName name="_6__123Graph_AGRAS__67" localSheetId="0" hidden="1">Gras!$B$101:$M$101</definedName>
    <definedName name="_7__123Graph_AGRAS__NL" localSheetId="0" hidden="1">Gras!$N$54:$N$104</definedName>
    <definedName name="_8__123Graph_AKLFR__27" localSheetId="0" hidden="1">Kleinfruit!$B$61:$M$61</definedName>
    <definedName name="_9__123Graph_AKLFR__50" localSheetId="0" hidden="1">Kleinfruit!$B$84:$M$84</definedName>
    <definedName name="_Regression_Int" localSheetId="0" hidden="1">1</definedName>
    <definedName name="Afdrukbereik_MI">Gras!$A$1:$AB$53</definedName>
    <definedName name="_xlnm.Print_Titles" localSheetId="2">Akkerbouw!$1:$2</definedName>
    <definedName name="_xlnm.Print_Titles" localSheetId="0">Gras!$1:$2</definedName>
    <definedName name="_xlnm.Print_Titles" localSheetId="1">Kleinfruit!$1:$2</definedName>
    <definedName name="_xlnm.Print_Titles" localSheetId="4">Overig!$1:$2</definedName>
    <definedName name="_xlnm.Print_Titles" localSheetId="3">Zonder!$1:$2</definedName>
    <definedName name="OPP_AKKB">Akkerbouw!$A$1:$N$53</definedName>
    <definedName name="OPP_GRAS">Gras!$A$1:$N$53</definedName>
    <definedName name="OPP_KLFR">Kleinfruit!$A$1:$N$53</definedName>
    <definedName name="OPP_NED">Gras!#REF!</definedName>
    <definedName name="OPP_OVER">Overig!$A$1:$N$53</definedName>
    <definedName name="OPP_ZOND">Zonder!$A$1:$N$53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5" l="1"/>
  <c r="N77" i="5" s="1"/>
  <c r="N22" i="5"/>
  <c r="N73" i="5" s="1"/>
  <c r="N42" i="4"/>
  <c r="N42" i="5"/>
  <c r="N38" i="5"/>
  <c r="N42" i="3"/>
  <c r="N42" i="2"/>
  <c r="N42" i="1"/>
  <c r="N50" i="5"/>
  <c r="N101" i="5" s="1"/>
  <c r="M50" i="5"/>
  <c r="M101" i="5" s="1"/>
  <c r="L50" i="5"/>
  <c r="L101" i="5" s="1"/>
  <c r="K50" i="5"/>
  <c r="J50" i="5"/>
  <c r="I50" i="5"/>
  <c r="I101" i="5" s="1"/>
  <c r="H50" i="5"/>
  <c r="H101" i="5" s="1"/>
  <c r="G50" i="5"/>
  <c r="G101" i="5" s="1"/>
  <c r="F50" i="5"/>
  <c r="F101" i="5" s="1"/>
  <c r="E50" i="5"/>
  <c r="D50" i="5"/>
  <c r="D101" i="5" s="1"/>
  <c r="C50" i="5"/>
  <c r="C101" i="5" s="1"/>
  <c r="B50" i="5"/>
  <c r="B101" i="5" s="1"/>
  <c r="N49" i="5"/>
  <c r="N100" i="5" s="1"/>
  <c r="M49" i="5"/>
  <c r="M100" i="5" s="1"/>
  <c r="L49" i="5"/>
  <c r="L100" i="5" s="1"/>
  <c r="K49" i="5"/>
  <c r="K100" i="5" s="1"/>
  <c r="J49" i="5"/>
  <c r="J100" i="5" s="1"/>
  <c r="I49" i="5"/>
  <c r="I100" i="5" s="1"/>
  <c r="H49" i="5"/>
  <c r="H100" i="5" s="1"/>
  <c r="G49" i="5"/>
  <c r="G100" i="5" s="1"/>
  <c r="F49" i="5"/>
  <c r="F100" i="5" s="1"/>
  <c r="E49" i="5"/>
  <c r="E100" i="5" s="1"/>
  <c r="D49" i="5"/>
  <c r="D100" i="5" s="1"/>
  <c r="C49" i="5"/>
  <c r="C100" i="5" s="1"/>
  <c r="B49" i="5"/>
  <c r="B100" i="5" s="1"/>
  <c r="N48" i="5"/>
  <c r="N99" i="5" s="1"/>
  <c r="M48" i="5"/>
  <c r="M99" i="5" s="1"/>
  <c r="L48" i="5"/>
  <c r="L99" i="5" s="1"/>
  <c r="K48" i="5"/>
  <c r="K99" i="5" s="1"/>
  <c r="J48" i="5"/>
  <c r="J99" i="5" s="1"/>
  <c r="I48" i="5"/>
  <c r="I99" i="5" s="1"/>
  <c r="H48" i="5"/>
  <c r="H99" i="5" s="1"/>
  <c r="G48" i="5"/>
  <c r="G99" i="5" s="1"/>
  <c r="F48" i="5"/>
  <c r="F99" i="5" s="1"/>
  <c r="E48" i="5"/>
  <c r="E99" i="5" s="1"/>
  <c r="D48" i="5"/>
  <c r="D99" i="5" s="1"/>
  <c r="C48" i="5"/>
  <c r="C99" i="5" s="1"/>
  <c r="B48" i="5"/>
  <c r="B99" i="5" s="1"/>
  <c r="N47" i="5"/>
  <c r="N98" i="5" s="1"/>
  <c r="M47" i="5"/>
  <c r="M98" i="5" s="1"/>
  <c r="L47" i="5"/>
  <c r="L98" i="5" s="1"/>
  <c r="K47" i="5"/>
  <c r="K98" i="5" s="1"/>
  <c r="J47" i="5"/>
  <c r="J98" i="5" s="1"/>
  <c r="I47" i="5"/>
  <c r="I98" i="5" s="1"/>
  <c r="H47" i="5"/>
  <c r="H98" i="5" s="1"/>
  <c r="G47" i="5"/>
  <c r="G98" i="5" s="1"/>
  <c r="F47" i="5"/>
  <c r="F98" i="5" s="1"/>
  <c r="E47" i="5"/>
  <c r="E98" i="5" s="1"/>
  <c r="D47" i="5"/>
  <c r="D98" i="5" s="1"/>
  <c r="C47" i="5"/>
  <c r="C98" i="5" s="1"/>
  <c r="B47" i="5"/>
  <c r="N46" i="5"/>
  <c r="N97" i="5" s="1"/>
  <c r="M46" i="5"/>
  <c r="M97" i="5" s="1"/>
  <c r="L46" i="5"/>
  <c r="L97" i="5" s="1"/>
  <c r="K46" i="5"/>
  <c r="K97" i="5" s="1"/>
  <c r="J46" i="5"/>
  <c r="J97" i="5" s="1"/>
  <c r="I46" i="5"/>
  <c r="H46" i="5"/>
  <c r="H97" i="5" s="1"/>
  <c r="G46" i="5"/>
  <c r="G97" i="5" s="1"/>
  <c r="F46" i="5"/>
  <c r="F97" i="5" s="1"/>
  <c r="E46" i="5"/>
  <c r="E97" i="5" s="1"/>
  <c r="D46" i="5"/>
  <c r="D97" i="5" s="1"/>
  <c r="C46" i="5"/>
  <c r="B46" i="5"/>
  <c r="B97" i="5" s="1"/>
  <c r="N45" i="5"/>
  <c r="N96" i="5" s="1"/>
  <c r="M45" i="5"/>
  <c r="M96" i="5" s="1"/>
  <c r="L45" i="5"/>
  <c r="L96" i="5" s="1"/>
  <c r="K45" i="5"/>
  <c r="K96" i="5" s="1"/>
  <c r="J45" i="5"/>
  <c r="J96" i="5" s="1"/>
  <c r="I45" i="5"/>
  <c r="I96" i="5" s="1"/>
  <c r="H45" i="5"/>
  <c r="H96" i="5" s="1"/>
  <c r="G45" i="5"/>
  <c r="G96" i="5" s="1"/>
  <c r="F45" i="5"/>
  <c r="F96" i="5" s="1"/>
  <c r="E45" i="5"/>
  <c r="E96" i="5" s="1"/>
  <c r="D45" i="5"/>
  <c r="D96" i="5" s="1"/>
  <c r="C45" i="5"/>
  <c r="C96" i="5" s="1"/>
  <c r="B45" i="5"/>
  <c r="B96" i="5" s="1"/>
  <c r="N44" i="5"/>
  <c r="N95" i="5" s="1"/>
  <c r="M44" i="5"/>
  <c r="M95" i="5" s="1"/>
  <c r="L44" i="5"/>
  <c r="L95" i="5" s="1"/>
  <c r="K44" i="5"/>
  <c r="J44" i="5"/>
  <c r="J95" i="5" s="1"/>
  <c r="I44" i="5"/>
  <c r="I95" i="5" s="1"/>
  <c r="H44" i="5"/>
  <c r="H95" i="5" s="1"/>
  <c r="G44" i="5"/>
  <c r="G95" i="5" s="1"/>
  <c r="F44" i="5"/>
  <c r="F95" i="5" s="1"/>
  <c r="E44" i="5"/>
  <c r="D44" i="5"/>
  <c r="D95" i="5" s="1"/>
  <c r="C44" i="5"/>
  <c r="C95" i="5" s="1"/>
  <c r="B44" i="5"/>
  <c r="B95" i="5" s="1"/>
  <c r="N43" i="5"/>
  <c r="N94" i="5" s="1"/>
  <c r="M43" i="5"/>
  <c r="M94" i="5" s="1"/>
  <c r="L43" i="5"/>
  <c r="L94" i="5" s="1"/>
  <c r="K43" i="5"/>
  <c r="K94" i="5" s="1"/>
  <c r="J43" i="5"/>
  <c r="J94" i="5" s="1"/>
  <c r="I43" i="5"/>
  <c r="I94" i="5" s="1"/>
  <c r="H43" i="5"/>
  <c r="H94" i="5" s="1"/>
  <c r="G43" i="5"/>
  <c r="G94" i="5" s="1"/>
  <c r="F43" i="5"/>
  <c r="F94" i="5" s="1"/>
  <c r="E43" i="5"/>
  <c r="E94" i="5" s="1"/>
  <c r="D43" i="5"/>
  <c r="D94" i="5" s="1"/>
  <c r="C43" i="5"/>
  <c r="C94" i="5" s="1"/>
  <c r="B43" i="5"/>
  <c r="B94" i="5" s="1"/>
  <c r="N41" i="5"/>
  <c r="N92" i="5" s="1"/>
  <c r="M41" i="5"/>
  <c r="M92" i="5" s="1"/>
  <c r="L41" i="5"/>
  <c r="L92" i="5" s="1"/>
  <c r="K41" i="5"/>
  <c r="K92" i="5" s="1"/>
  <c r="J41" i="5"/>
  <c r="J92" i="5" s="1"/>
  <c r="I41" i="5"/>
  <c r="I92" i="5" s="1"/>
  <c r="H41" i="5"/>
  <c r="H92" i="5" s="1"/>
  <c r="G41" i="5"/>
  <c r="G92" i="5" s="1"/>
  <c r="F41" i="5"/>
  <c r="F92" i="5" s="1"/>
  <c r="E41" i="5"/>
  <c r="E92" i="5" s="1"/>
  <c r="D41" i="5"/>
  <c r="D92" i="5" s="1"/>
  <c r="C41" i="5"/>
  <c r="C92" i="5" s="1"/>
  <c r="B41" i="5"/>
  <c r="B92" i="5" s="1"/>
  <c r="M38" i="5"/>
  <c r="M89" i="5" s="1"/>
  <c r="L38" i="5"/>
  <c r="L89" i="5" s="1"/>
  <c r="K38" i="5"/>
  <c r="K89" i="5" s="1"/>
  <c r="J38" i="5"/>
  <c r="J89" i="5" s="1"/>
  <c r="I38" i="5"/>
  <c r="I89" i="5" s="1"/>
  <c r="H38" i="5"/>
  <c r="G38" i="5"/>
  <c r="G89" i="5" s="1"/>
  <c r="E38" i="5"/>
  <c r="E89" i="5" s="1"/>
  <c r="D38" i="5"/>
  <c r="D89" i="5" s="1"/>
  <c r="C38" i="5"/>
  <c r="C89" i="5" s="1"/>
  <c r="B38" i="5"/>
  <c r="B89" i="5" s="1"/>
  <c r="N37" i="5"/>
  <c r="N88" i="5" s="1"/>
  <c r="M37" i="5"/>
  <c r="M88" i="5" s="1"/>
  <c r="L37" i="5"/>
  <c r="L88" i="5" s="1"/>
  <c r="K37" i="5"/>
  <c r="K88" i="5" s="1"/>
  <c r="J37" i="5"/>
  <c r="J88" i="5" s="1"/>
  <c r="I37" i="5"/>
  <c r="I88" i="5" s="1"/>
  <c r="H37" i="5"/>
  <c r="H88" i="5" s="1"/>
  <c r="G37" i="5"/>
  <c r="G88" i="5" s="1"/>
  <c r="E37" i="5"/>
  <c r="E88" i="5" s="1"/>
  <c r="D37" i="5"/>
  <c r="D88" i="5" s="1"/>
  <c r="C37" i="5"/>
  <c r="C88" i="5" s="1"/>
  <c r="B37" i="5"/>
  <c r="B88" i="5" s="1"/>
  <c r="N36" i="5"/>
  <c r="N87" i="5" s="1"/>
  <c r="M36" i="5"/>
  <c r="M87" i="5" s="1"/>
  <c r="L36" i="5"/>
  <c r="L87" i="5" s="1"/>
  <c r="K36" i="5"/>
  <c r="K87" i="5" s="1"/>
  <c r="J36" i="5"/>
  <c r="J87" i="5" s="1"/>
  <c r="I36" i="5"/>
  <c r="I87" i="5" s="1"/>
  <c r="H36" i="5"/>
  <c r="H87" i="5" s="1"/>
  <c r="G36" i="5"/>
  <c r="G87" i="5" s="1"/>
  <c r="E36" i="5"/>
  <c r="E87" i="5" s="1"/>
  <c r="D36" i="5"/>
  <c r="D87" i="5" s="1"/>
  <c r="C36" i="5"/>
  <c r="C87" i="5" s="1"/>
  <c r="B36" i="5"/>
  <c r="B87" i="5" s="1"/>
  <c r="N35" i="5"/>
  <c r="N86" i="5" s="1"/>
  <c r="M35" i="5"/>
  <c r="M86" i="5" s="1"/>
  <c r="L35" i="5"/>
  <c r="L86" i="5" s="1"/>
  <c r="K35" i="5"/>
  <c r="K86" i="5" s="1"/>
  <c r="J35" i="5"/>
  <c r="J86" i="5" s="1"/>
  <c r="I35" i="5"/>
  <c r="I86" i="5" s="1"/>
  <c r="H35" i="5"/>
  <c r="H86" i="5" s="1"/>
  <c r="G35" i="5"/>
  <c r="G86" i="5" s="1"/>
  <c r="E35" i="5"/>
  <c r="E86" i="5" s="1"/>
  <c r="D35" i="5"/>
  <c r="D86" i="5" s="1"/>
  <c r="C35" i="5"/>
  <c r="C86" i="5" s="1"/>
  <c r="B35" i="5"/>
  <c r="B86" i="5" s="1"/>
  <c r="N33" i="5"/>
  <c r="N84" i="5" s="1"/>
  <c r="M33" i="5"/>
  <c r="M84" i="5" s="1"/>
  <c r="L33" i="5"/>
  <c r="L84" i="5" s="1"/>
  <c r="K33" i="5"/>
  <c r="K84" i="5" s="1"/>
  <c r="J33" i="5"/>
  <c r="J84" i="5" s="1"/>
  <c r="I33" i="5"/>
  <c r="I84" i="5" s="1"/>
  <c r="H33" i="5"/>
  <c r="H84" i="5" s="1"/>
  <c r="G33" i="5"/>
  <c r="G84" i="5" s="1"/>
  <c r="E33" i="5"/>
  <c r="E84" i="5" s="1"/>
  <c r="D33" i="5"/>
  <c r="D84" i="5" s="1"/>
  <c r="C33" i="5"/>
  <c r="C84" i="5" s="1"/>
  <c r="B33" i="5"/>
  <c r="B84" i="5" s="1"/>
  <c r="N29" i="5"/>
  <c r="N80" i="5" s="1"/>
  <c r="N10" i="5"/>
  <c r="N61" i="5" s="1"/>
  <c r="L10" i="5"/>
  <c r="L61" i="5" s="1"/>
  <c r="K10" i="5"/>
  <c r="K61" i="5" s="1"/>
  <c r="J10" i="5"/>
  <c r="J61" i="5" s="1"/>
  <c r="H10" i="5"/>
  <c r="H61" i="5" s="1"/>
  <c r="G10" i="5"/>
  <c r="G61" i="5" s="1"/>
  <c r="E10" i="5"/>
  <c r="E61" i="5" s="1"/>
  <c r="D10" i="5"/>
  <c r="D61" i="5" s="1"/>
  <c r="C10" i="5"/>
  <c r="B10" i="5"/>
  <c r="B61" i="5" s="1"/>
  <c r="K101" i="5"/>
  <c r="J101" i="5"/>
  <c r="E101" i="5"/>
  <c r="B98" i="5"/>
  <c r="I97" i="5"/>
  <c r="C97" i="5"/>
  <c r="K95" i="5"/>
  <c r="E95" i="5"/>
  <c r="N89" i="5"/>
  <c r="H89" i="5"/>
  <c r="N85" i="5"/>
  <c r="M85" i="5"/>
  <c r="L85" i="5"/>
  <c r="K85" i="5"/>
  <c r="J85" i="5"/>
  <c r="I85" i="5"/>
  <c r="H85" i="5"/>
  <c r="G85" i="5"/>
  <c r="E85" i="5"/>
  <c r="D85" i="5"/>
  <c r="C85" i="5"/>
  <c r="B85" i="5"/>
  <c r="N83" i="5"/>
  <c r="N82" i="5"/>
  <c r="N81" i="5"/>
  <c r="M61" i="5"/>
  <c r="I61" i="5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N89" i="4"/>
  <c r="M89" i="4"/>
  <c r="L89" i="4"/>
  <c r="K89" i="4"/>
  <c r="J89" i="4"/>
  <c r="I89" i="4"/>
  <c r="H89" i="4"/>
  <c r="G89" i="4"/>
  <c r="E89" i="4"/>
  <c r="D89" i="4"/>
  <c r="C89" i="4"/>
  <c r="B89" i="4"/>
  <c r="N88" i="4"/>
  <c r="M88" i="4"/>
  <c r="L88" i="4"/>
  <c r="K88" i="4"/>
  <c r="J88" i="4"/>
  <c r="I88" i="4"/>
  <c r="H88" i="4"/>
  <c r="G88" i="4"/>
  <c r="E88" i="4"/>
  <c r="D88" i="4"/>
  <c r="C88" i="4"/>
  <c r="B88" i="4"/>
  <c r="N87" i="4"/>
  <c r="M87" i="4"/>
  <c r="L87" i="4"/>
  <c r="K87" i="4"/>
  <c r="J87" i="4"/>
  <c r="I87" i="4"/>
  <c r="H87" i="4"/>
  <c r="G87" i="4"/>
  <c r="E87" i="4"/>
  <c r="D87" i="4"/>
  <c r="C87" i="4"/>
  <c r="B87" i="4"/>
  <c r="N86" i="4"/>
  <c r="M86" i="4"/>
  <c r="L86" i="4"/>
  <c r="K86" i="4"/>
  <c r="J86" i="4"/>
  <c r="I86" i="4"/>
  <c r="H86" i="4"/>
  <c r="G86" i="4"/>
  <c r="E86" i="4"/>
  <c r="D86" i="4"/>
  <c r="C86" i="4"/>
  <c r="B86" i="4"/>
  <c r="N85" i="4"/>
  <c r="M85" i="4"/>
  <c r="L85" i="4"/>
  <c r="K85" i="4"/>
  <c r="J85" i="4"/>
  <c r="I85" i="4"/>
  <c r="H85" i="4"/>
  <c r="G85" i="4"/>
  <c r="E85" i="4"/>
  <c r="D85" i="4"/>
  <c r="C85" i="4"/>
  <c r="B85" i="4"/>
  <c r="N84" i="4"/>
  <c r="M84" i="4"/>
  <c r="L84" i="4"/>
  <c r="K84" i="4"/>
  <c r="J84" i="4"/>
  <c r="I84" i="4"/>
  <c r="H84" i="4"/>
  <c r="G84" i="4"/>
  <c r="E84" i="4"/>
  <c r="D84" i="4"/>
  <c r="C84" i="4"/>
  <c r="B84" i="4"/>
  <c r="N83" i="4"/>
  <c r="N82" i="4"/>
  <c r="N81" i="4"/>
  <c r="N80" i="4"/>
  <c r="N77" i="4"/>
  <c r="N73" i="4"/>
  <c r="J61" i="4"/>
  <c r="I61" i="4"/>
  <c r="G33" i="4"/>
  <c r="K33" i="4"/>
  <c r="L33" i="4"/>
  <c r="M33" i="4"/>
  <c r="N33" i="4"/>
  <c r="G34" i="4"/>
  <c r="N34" i="4" s="1"/>
  <c r="K34" i="4"/>
  <c r="L34" i="4"/>
  <c r="M34" i="4"/>
  <c r="G35" i="4"/>
  <c r="N35" i="4" s="1"/>
  <c r="K35" i="4"/>
  <c r="L35" i="4"/>
  <c r="M35" i="4"/>
  <c r="N36" i="4"/>
  <c r="N37" i="4"/>
  <c r="N38" i="4"/>
  <c r="N41" i="4"/>
  <c r="F43" i="4"/>
  <c r="N43" i="4"/>
  <c r="F44" i="4"/>
  <c r="N44" i="4"/>
  <c r="F45" i="4"/>
  <c r="N45" i="4" s="1"/>
  <c r="F46" i="4"/>
  <c r="N46" i="4"/>
  <c r="F47" i="4"/>
  <c r="N47" i="4"/>
  <c r="F48" i="4"/>
  <c r="N48" i="4" s="1"/>
  <c r="F49" i="4"/>
  <c r="N49" i="4"/>
  <c r="F50" i="4"/>
  <c r="N50" i="4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N89" i="3"/>
  <c r="M89" i="3"/>
  <c r="L89" i="3"/>
  <c r="K89" i="3"/>
  <c r="J89" i="3"/>
  <c r="I89" i="3"/>
  <c r="H89" i="3"/>
  <c r="G89" i="3"/>
  <c r="E89" i="3"/>
  <c r="D89" i="3"/>
  <c r="C89" i="3"/>
  <c r="B89" i="3"/>
  <c r="N88" i="3"/>
  <c r="M88" i="3"/>
  <c r="L88" i="3"/>
  <c r="K88" i="3"/>
  <c r="J88" i="3"/>
  <c r="I88" i="3"/>
  <c r="H88" i="3"/>
  <c r="G88" i="3"/>
  <c r="E88" i="3"/>
  <c r="D88" i="3"/>
  <c r="C88" i="3"/>
  <c r="B88" i="3"/>
  <c r="N87" i="3"/>
  <c r="M87" i="3"/>
  <c r="L87" i="3"/>
  <c r="K87" i="3"/>
  <c r="J87" i="3"/>
  <c r="I87" i="3"/>
  <c r="H87" i="3"/>
  <c r="G87" i="3"/>
  <c r="E87" i="3"/>
  <c r="D87" i="3"/>
  <c r="C87" i="3"/>
  <c r="B87" i="3"/>
  <c r="N86" i="3"/>
  <c r="M86" i="3"/>
  <c r="L86" i="3"/>
  <c r="K86" i="3"/>
  <c r="J86" i="3"/>
  <c r="I86" i="3"/>
  <c r="H86" i="3"/>
  <c r="G86" i="3"/>
  <c r="E86" i="3"/>
  <c r="D86" i="3"/>
  <c r="C86" i="3"/>
  <c r="B86" i="3"/>
  <c r="N85" i="3"/>
  <c r="M85" i="3"/>
  <c r="L85" i="3"/>
  <c r="K85" i="3"/>
  <c r="J85" i="3"/>
  <c r="I85" i="3"/>
  <c r="H85" i="3"/>
  <c r="G85" i="3"/>
  <c r="E85" i="3"/>
  <c r="D85" i="3"/>
  <c r="C85" i="3"/>
  <c r="B85" i="3"/>
  <c r="N84" i="3"/>
  <c r="M84" i="3"/>
  <c r="L84" i="3"/>
  <c r="K84" i="3"/>
  <c r="J84" i="3"/>
  <c r="I84" i="3"/>
  <c r="H84" i="3"/>
  <c r="G84" i="3"/>
  <c r="E84" i="3"/>
  <c r="D84" i="3"/>
  <c r="C84" i="3"/>
  <c r="B84" i="3"/>
  <c r="N83" i="3"/>
  <c r="N82" i="3"/>
  <c r="N81" i="3"/>
  <c r="N80" i="3"/>
  <c r="N77" i="3"/>
  <c r="N73" i="3"/>
  <c r="N61" i="3"/>
  <c r="M61" i="3"/>
  <c r="L61" i="3"/>
  <c r="K61" i="3"/>
  <c r="J61" i="3"/>
  <c r="I61" i="3"/>
  <c r="H61" i="3"/>
  <c r="G61" i="3"/>
  <c r="E61" i="3"/>
  <c r="D61" i="3"/>
  <c r="B61" i="3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N96" i="2"/>
  <c r="M96" i="2"/>
  <c r="L96" i="2"/>
  <c r="K96" i="2"/>
  <c r="J96" i="2"/>
  <c r="I96" i="2"/>
  <c r="H96" i="2"/>
  <c r="G96" i="2"/>
  <c r="F96" i="2"/>
  <c r="E96" i="2"/>
  <c r="D96" i="2"/>
  <c r="C96" i="2"/>
  <c r="B96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N92" i="2"/>
  <c r="M92" i="2"/>
  <c r="L92" i="2"/>
  <c r="K92" i="2"/>
  <c r="J92" i="2"/>
  <c r="I92" i="2"/>
  <c r="H92" i="2"/>
  <c r="G92" i="2"/>
  <c r="F92" i="2"/>
  <c r="E92" i="2"/>
  <c r="D92" i="2"/>
  <c r="C92" i="2"/>
  <c r="B92" i="2"/>
  <c r="N89" i="2"/>
  <c r="M89" i="2"/>
  <c r="L89" i="2"/>
  <c r="K89" i="2"/>
  <c r="J89" i="2"/>
  <c r="I89" i="2"/>
  <c r="H89" i="2"/>
  <c r="G89" i="2"/>
  <c r="E89" i="2"/>
  <c r="D89" i="2"/>
  <c r="C89" i="2"/>
  <c r="B89" i="2"/>
  <c r="N88" i="2"/>
  <c r="M88" i="2"/>
  <c r="L88" i="2"/>
  <c r="K88" i="2"/>
  <c r="J88" i="2"/>
  <c r="I88" i="2"/>
  <c r="H88" i="2"/>
  <c r="G88" i="2"/>
  <c r="E88" i="2"/>
  <c r="D88" i="2"/>
  <c r="C88" i="2"/>
  <c r="B88" i="2"/>
  <c r="N87" i="2"/>
  <c r="M87" i="2"/>
  <c r="L87" i="2"/>
  <c r="K87" i="2"/>
  <c r="J87" i="2"/>
  <c r="I87" i="2"/>
  <c r="H87" i="2"/>
  <c r="G87" i="2"/>
  <c r="E87" i="2"/>
  <c r="D87" i="2"/>
  <c r="C87" i="2"/>
  <c r="B87" i="2"/>
  <c r="N86" i="2"/>
  <c r="M86" i="2"/>
  <c r="L86" i="2"/>
  <c r="K86" i="2"/>
  <c r="J86" i="2"/>
  <c r="I86" i="2"/>
  <c r="H86" i="2"/>
  <c r="G86" i="2"/>
  <c r="E86" i="2"/>
  <c r="D86" i="2"/>
  <c r="C86" i="2"/>
  <c r="B86" i="2"/>
  <c r="N85" i="2"/>
  <c r="M85" i="2"/>
  <c r="L85" i="2"/>
  <c r="K85" i="2"/>
  <c r="J85" i="2"/>
  <c r="I85" i="2"/>
  <c r="H85" i="2"/>
  <c r="G85" i="2"/>
  <c r="E85" i="2"/>
  <c r="D85" i="2"/>
  <c r="C85" i="2"/>
  <c r="B85" i="2"/>
  <c r="N84" i="2"/>
  <c r="M84" i="2"/>
  <c r="L84" i="2"/>
  <c r="K84" i="2"/>
  <c r="J84" i="2"/>
  <c r="I84" i="2"/>
  <c r="H84" i="2"/>
  <c r="G84" i="2"/>
  <c r="E84" i="2"/>
  <c r="D84" i="2"/>
  <c r="C84" i="2"/>
  <c r="B84" i="2"/>
  <c r="N83" i="2"/>
  <c r="N82" i="2"/>
  <c r="N81" i="2"/>
  <c r="N80" i="2"/>
  <c r="N77" i="2"/>
  <c r="N73" i="2"/>
  <c r="N61" i="2"/>
  <c r="M61" i="2"/>
  <c r="L61" i="2"/>
  <c r="K61" i="2"/>
  <c r="J61" i="2"/>
  <c r="I61" i="2"/>
  <c r="H61" i="2"/>
  <c r="G61" i="2"/>
  <c r="E61" i="2"/>
  <c r="D61" i="2"/>
  <c r="B61" i="2"/>
  <c r="M101" i="1"/>
  <c r="L101" i="1"/>
  <c r="K101" i="1"/>
  <c r="J101" i="1"/>
  <c r="I101" i="1"/>
  <c r="H101" i="1"/>
  <c r="G101" i="1"/>
  <c r="F101" i="1"/>
  <c r="E101" i="1"/>
  <c r="D101" i="1"/>
  <c r="C101" i="1"/>
  <c r="B101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M99" i="1"/>
  <c r="L99" i="1"/>
  <c r="K99" i="1"/>
  <c r="J99" i="1"/>
  <c r="I99" i="1"/>
  <c r="H99" i="1"/>
  <c r="G99" i="1"/>
  <c r="F99" i="1"/>
  <c r="E99" i="1"/>
  <c r="D99" i="1"/>
  <c r="C99" i="1"/>
  <c r="B99" i="1"/>
  <c r="M98" i="1"/>
  <c r="L98" i="1"/>
  <c r="K98" i="1"/>
  <c r="J98" i="1"/>
  <c r="I98" i="1"/>
  <c r="H98" i="1"/>
  <c r="G98" i="1"/>
  <c r="F98" i="1"/>
  <c r="E98" i="1"/>
  <c r="D98" i="1"/>
  <c r="C98" i="1"/>
  <c r="B98" i="1"/>
  <c r="M97" i="1"/>
  <c r="L97" i="1"/>
  <c r="K97" i="1"/>
  <c r="J97" i="1"/>
  <c r="I97" i="1"/>
  <c r="H97" i="1"/>
  <c r="G97" i="1"/>
  <c r="F97" i="1"/>
  <c r="E97" i="1"/>
  <c r="D97" i="1"/>
  <c r="C97" i="1"/>
  <c r="B97" i="1"/>
  <c r="M96" i="1"/>
  <c r="L96" i="1"/>
  <c r="K96" i="1"/>
  <c r="J96" i="1"/>
  <c r="I96" i="1"/>
  <c r="H96" i="1"/>
  <c r="G96" i="1"/>
  <c r="F96" i="1"/>
  <c r="E96" i="1"/>
  <c r="D96" i="1"/>
  <c r="C96" i="1"/>
  <c r="B96" i="1"/>
  <c r="M95" i="1"/>
  <c r="L95" i="1"/>
  <c r="K95" i="1"/>
  <c r="J95" i="1"/>
  <c r="I95" i="1"/>
  <c r="H95" i="1"/>
  <c r="G95" i="1"/>
  <c r="F95" i="1"/>
  <c r="E95" i="1"/>
  <c r="D95" i="1"/>
  <c r="C95" i="1"/>
  <c r="B95" i="1"/>
  <c r="M94" i="1"/>
  <c r="L94" i="1"/>
  <c r="K94" i="1"/>
  <c r="J94" i="1"/>
  <c r="I94" i="1"/>
  <c r="H94" i="1"/>
  <c r="G94" i="1"/>
  <c r="F94" i="1"/>
  <c r="E94" i="1"/>
  <c r="D94" i="1"/>
  <c r="C94" i="1"/>
  <c r="B94" i="1"/>
  <c r="M92" i="1"/>
  <c r="L92" i="1"/>
  <c r="K92" i="1"/>
  <c r="J92" i="1"/>
  <c r="I92" i="1"/>
  <c r="H92" i="1"/>
  <c r="G92" i="1"/>
  <c r="F92" i="1"/>
  <c r="E92" i="1"/>
  <c r="D92" i="1"/>
  <c r="C92" i="1"/>
  <c r="B92" i="1"/>
  <c r="M89" i="1"/>
  <c r="L89" i="1"/>
  <c r="K89" i="1"/>
  <c r="J89" i="1"/>
  <c r="I89" i="1"/>
  <c r="H89" i="1"/>
  <c r="G89" i="1"/>
  <c r="E89" i="1"/>
  <c r="D89" i="1"/>
  <c r="C89" i="1"/>
  <c r="B89" i="1"/>
  <c r="M88" i="1"/>
  <c r="L88" i="1"/>
  <c r="K88" i="1"/>
  <c r="J88" i="1"/>
  <c r="I88" i="1"/>
  <c r="H88" i="1"/>
  <c r="G88" i="1"/>
  <c r="E88" i="1"/>
  <c r="D88" i="1"/>
  <c r="C88" i="1"/>
  <c r="B88" i="1"/>
  <c r="M87" i="1"/>
  <c r="L87" i="1"/>
  <c r="K87" i="1"/>
  <c r="J87" i="1"/>
  <c r="I87" i="1"/>
  <c r="H87" i="1"/>
  <c r="G87" i="1"/>
  <c r="E87" i="1"/>
  <c r="D87" i="1"/>
  <c r="C87" i="1"/>
  <c r="B87" i="1"/>
  <c r="M86" i="1"/>
  <c r="L86" i="1"/>
  <c r="K86" i="1"/>
  <c r="J86" i="1"/>
  <c r="I86" i="1"/>
  <c r="H86" i="1"/>
  <c r="G86" i="1"/>
  <c r="E86" i="1"/>
  <c r="D86" i="1"/>
  <c r="C86" i="1"/>
  <c r="B86" i="1"/>
  <c r="M85" i="1"/>
  <c r="L85" i="1"/>
  <c r="K85" i="1"/>
  <c r="J85" i="1"/>
  <c r="I85" i="1"/>
  <c r="H85" i="1"/>
  <c r="G85" i="1"/>
  <c r="E85" i="1"/>
  <c r="D85" i="1"/>
  <c r="C85" i="1"/>
  <c r="B85" i="1"/>
  <c r="M84" i="1"/>
  <c r="L84" i="1"/>
  <c r="K84" i="1"/>
  <c r="J84" i="1"/>
  <c r="I84" i="1"/>
  <c r="H84" i="1"/>
  <c r="G84" i="1"/>
  <c r="E84" i="1"/>
  <c r="D84" i="1"/>
  <c r="C84" i="1"/>
  <c r="B84" i="1"/>
  <c r="N83" i="1"/>
  <c r="N82" i="1"/>
  <c r="N81" i="1"/>
  <c r="N77" i="1"/>
  <c r="M61" i="1"/>
  <c r="L61" i="1"/>
  <c r="K61" i="1"/>
  <c r="J61" i="1"/>
  <c r="I61" i="1"/>
  <c r="H61" i="1"/>
  <c r="G61" i="1"/>
  <c r="E61" i="1"/>
  <c r="D61" i="1"/>
  <c r="B61" i="1"/>
  <c r="N61" i="1"/>
  <c r="N73" i="1"/>
  <c r="N80" i="1"/>
  <c r="N84" i="1"/>
  <c r="N85" i="1"/>
  <c r="N86" i="1"/>
  <c r="N87" i="1"/>
  <c r="N88" i="1"/>
  <c r="N89" i="1"/>
  <c r="N92" i="1"/>
  <c r="N94" i="1"/>
  <c r="N95" i="1"/>
  <c r="N96" i="1"/>
  <c r="N97" i="1"/>
  <c r="N98" i="1"/>
  <c r="N99" i="1"/>
  <c r="N100" i="1"/>
  <c r="N101" i="1"/>
  <c r="D14" i="6" l="1"/>
  <c r="C14" i="6"/>
  <c r="B14" i="6"/>
  <c r="D13" i="6"/>
  <c r="C13" i="6"/>
  <c r="C11" i="6"/>
  <c r="D2" i="6"/>
  <c r="B10" i="6"/>
  <c r="F50" i="3"/>
  <c r="N50" i="3"/>
  <c r="D12" i="6"/>
  <c r="F49" i="3"/>
  <c r="N49" i="3" s="1"/>
  <c r="N48" i="3"/>
  <c r="N47" i="3"/>
  <c r="N46" i="3"/>
  <c r="N45" i="3"/>
  <c r="N44" i="3"/>
  <c r="N43" i="3"/>
  <c r="N41" i="3"/>
  <c r="N38" i="3"/>
  <c r="N37" i="3"/>
  <c r="N36" i="3"/>
  <c r="K35" i="3"/>
  <c r="M35" i="3"/>
  <c r="N35" i="3"/>
  <c r="K34" i="3"/>
  <c r="M34" i="3"/>
  <c r="N34" i="3"/>
  <c r="G33" i="3"/>
  <c r="M33" i="3"/>
  <c r="N33" i="3"/>
  <c r="C12" i="6"/>
  <c r="N50" i="1"/>
  <c r="D10" i="6"/>
  <c r="N49" i="1"/>
  <c r="N48" i="1"/>
  <c r="N47" i="1"/>
  <c r="N46" i="1"/>
  <c r="N45" i="1"/>
  <c r="N44" i="1"/>
  <c r="N43" i="1"/>
  <c r="N41" i="1"/>
  <c r="N38" i="1"/>
  <c r="N37" i="1"/>
  <c r="N36" i="1"/>
  <c r="N35" i="1"/>
  <c r="K34" i="1"/>
  <c r="N34" i="1" s="1"/>
  <c r="M34" i="1"/>
  <c r="N29" i="1"/>
  <c r="B33" i="1"/>
  <c r="C33" i="1"/>
  <c r="D33" i="1"/>
  <c r="E33" i="1"/>
  <c r="G33" i="1"/>
  <c r="H33" i="1"/>
  <c r="I33" i="1"/>
  <c r="J33" i="1"/>
  <c r="K33" i="1"/>
  <c r="L33" i="1"/>
  <c r="M33" i="1"/>
  <c r="N10" i="1"/>
  <c r="N50" i="2"/>
  <c r="D11" i="6"/>
  <c r="N49" i="2"/>
  <c r="N48" i="2"/>
  <c r="N47" i="2"/>
  <c r="N46" i="2"/>
  <c r="N45" i="2"/>
  <c r="N44" i="2"/>
  <c r="N43" i="2"/>
  <c r="N41" i="2"/>
  <c r="N38" i="2"/>
  <c r="N37" i="2"/>
  <c r="N36" i="2"/>
  <c r="N35" i="2"/>
  <c r="L33" i="2"/>
  <c r="N33" i="2" s="1"/>
  <c r="G10" i="2"/>
  <c r="N10" i="2" s="1"/>
  <c r="H10" i="2"/>
  <c r="I10" i="2"/>
  <c r="L10" i="2"/>
  <c r="B11" i="6"/>
  <c r="B12" i="6"/>
  <c r="C5" i="6"/>
  <c r="B13" i="6"/>
  <c r="D4" i="6" l="1"/>
  <c r="D3" i="6"/>
  <c r="C10" i="6"/>
  <c r="C15" i="6" s="1"/>
  <c r="B2" i="6"/>
  <c r="C4" i="6"/>
  <c r="C3" i="6"/>
  <c r="N33" i="1"/>
  <c r="C2" i="6" s="1"/>
  <c r="D15" i="6"/>
  <c r="B15" i="6"/>
  <c r="C6" i="6"/>
  <c r="B6" i="6"/>
  <c r="B3" i="6"/>
  <c r="D6" i="6"/>
  <c r="D5" i="6"/>
  <c r="B7" i="6" l="1"/>
  <c r="D7" i="6"/>
  <c r="C7" i="6"/>
</calcChain>
</file>

<file path=xl/sharedStrings.xml><?xml version="1.0" encoding="utf-8"?>
<sst xmlns="http://schemas.openxmlformats.org/spreadsheetml/2006/main" count="95" uniqueCount="28">
  <si>
    <t>Boomgaarden met gras (beweid of gehooid) (ha)</t>
  </si>
  <si>
    <t>Jaar</t>
  </si>
  <si>
    <t>Groningen</t>
  </si>
  <si>
    <t>Friesland</t>
  </si>
  <si>
    <t>Drenthe</t>
  </si>
  <si>
    <t>Overijssel</t>
  </si>
  <si>
    <t>Flevoland</t>
  </si>
  <si>
    <t>Gelderland</t>
  </si>
  <si>
    <t>Utrecht</t>
  </si>
  <si>
    <t>Noord-Holland</t>
  </si>
  <si>
    <t>Zuid-Holland</t>
  </si>
  <si>
    <t>Zeeland</t>
  </si>
  <si>
    <t>Noord-Brabant</t>
  </si>
  <si>
    <t>Limburg</t>
  </si>
  <si>
    <t>Nederland</t>
  </si>
  <si>
    <t>Boomgaarden met kleinfruit (ha)</t>
  </si>
  <si>
    <t>Boomgaarden met akkerbouwgewassen (ha)</t>
  </si>
  <si>
    <t>Boomgaarden zonder onderteelt (ha)</t>
  </si>
  <si>
    <t>Boomgaarden met overige vormen van onderteelt (ha)</t>
  </si>
  <si>
    <t>1927</t>
  </si>
  <si>
    <t>1950</t>
  </si>
  <si>
    <t>1967</t>
  </si>
  <si>
    <t>gras</t>
  </si>
  <si>
    <t>kleinfruit</t>
  </si>
  <si>
    <t>akkerbouw</t>
  </si>
  <si>
    <t>zonder</t>
  </si>
  <si>
    <t>overig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</si>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</sst>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&quot;-&quot;#,##0"/>
    <numFmt numFmtId="165" formatCode="0.0%"/>
    <numFmt numFmtId="166" formatCode="0.00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164" fontId="1" fillId="0" borderId="2" xfId="0" applyNumberFormat="1" applyFont="1" applyBorder="1" applyAlignment="1">
      <alignment horizontal="left" vertical="center"/>
    </xf>
    <xf numFmtId="165" fontId="1" fillId="0" borderId="2" xfId="0" applyNumberFormat="1" applyFont="1" applyBorder="1">
      <alignment vertical="center"/>
    </xf>
    <xf numFmtId="164" fontId="1" fillId="0" borderId="3" xfId="0" applyNumberFormat="1" applyFont="1" applyBorder="1" applyAlignment="1">
      <alignment horizontal="left" vertical="center"/>
    </xf>
    <xf numFmtId="165" fontId="1" fillId="0" borderId="3" xfId="0" applyNumberFormat="1" applyFont="1" applyBorder="1">
      <alignment vertical="center"/>
    </xf>
    <xf numFmtId="164" fontId="1" fillId="0" borderId="4" xfId="0" applyNumberFormat="1" applyFont="1" applyBorder="1" applyAlignment="1">
      <alignment horizontal="left" vertical="center"/>
    </xf>
    <xf numFmtId="165" fontId="1" fillId="0" borderId="4" xfId="0" applyNumberFormat="1" applyFont="1" applyBorder="1">
      <alignment vertical="center"/>
    </xf>
    <xf numFmtId="164" fontId="1" fillId="0" borderId="1" xfId="0" applyNumberFormat="1" applyFont="1" applyBorder="1" applyAlignment="1">
      <alignment horizontal="left" vertical="center"/>
    </xf>
    <xf numFmtId="165" fontId="1" fillId="0" borderId="1" xfId="0" applyNumberFormat="1" applyFont="1" applyBorder="1">
      <alignment vertical="center"/>
    </xf>
    <xf numFmtId="165" fontId="1" fillId="0" borderId="5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0" xfId="0" applyNumberFormat="1" applyFont="1">
      <alignment vertical="center"/>
    </xf>
    <xf numFmtId="164" fontId="1" fillId="0" borderId="5" xfId="0" applyNumberFormat="1" applyFont="1" applyBorder="1">
      <alignment vertical="center"/>
    </xf>
    <xf numFmtId="166" fontId="1" fillId="0" borderId="0" xfId="0" applyNumberFormat="1" applyFont="1">
      <alignment vertical="center"/>
    </xf>
    <xf numFmtId="0" fontId="1" fillId="0" borderId="10" xfId="0" applyFont="1" applyBorder="1" applyAlignment="1">
      <alignment horizontal="center" vertical="center"/>
    </xf>
    <xf numFmtId="164" fontId="1" fillId="0" borderId="11" xfId="0" applyNumberFormat="1" applyFont="1" applyBorder="1">
      <alignment vertical="center"/>
    </xf>
    <xf numFmtId="164" fontId="1" fillId="0" borderId="12" xfId="0" applyNumberFormat="1" applyFont="1" applyBorder="1">
      <alignment vertical="center"/>
    </xf>
    <xf numFmtId="165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165" fontId="1" fillId="0" borderId="11" xfId="0" applyNumberFormat="1" applyFont="1" applyBorder="1">
      <alignment vertical="center"/>
    </xf>
    <xf numFmtId="165" fontId="1" fillId="0" borderId="12" xfId="0" applyNumberFormat="1" applyFont="1" applyBorder="1">
      <alignment vertical="center"/>
    </xf>
    <xf numFmtId="164" fontId="3" fillId="0" borderId="1" xfId="0" applyNumberFormat="1" applyFont="1" applyBorder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>
      <alignment vertical="center"/>
    </xf>
    <xf numFmtId="164" fontId="1" fillId="0" borderId="14" xfId="0" applyNumberFormat="1" applyFont="1" applyBorder="1">
      <alignment vertical="center"/>
    </xf>
    <xf numFmtId="164" fontId="1" fillId="0" borderId="15" xfId="0" applyNumberFormat="1" applyFont="1" applyBorder="1">
      <alignment vertical="center"/>
    </xf>
    <xf numFmtId="165" fontId="1" fillId="0" borderId="14" xfId="0" applyNumberFormat="1" applyFont="1" applyBorder="1">
      <alignment vertical="center"/>
    </xf>
    <xf numFmtId="165" fontId="1" fillId="0" borderId="15" xfId="0" applyNumberFormat="1" applyFont="1" applyBorder="1">
      <alignment vertical="center"/>
    </xf>
    <xf numFmtId="9" fontId="1" fillId="0" borderId="0" xfId="1" applyFont="1" applyBorder="1" applyAlignment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DB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Boomgaarden met onderteelt gras (beweid</a:t>
            </a:r>
            <a:r>
              <a:rPr lang="en-US" baseline="0"/>
              <a:t> of gehooid) in </a:t>
            </a:r>
            <a:r>
              <a:rPr lang="en-US"/>
              <a:t>Nederland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Gras!$N$2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Gras!$A$3:$A$53</c:f>
              <c:numCache>
                <c:formatCode>General</c:formatCode>
                <c:ptCount val="51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  <c:pt idx="46">
                  <c:v>1966</c:v>
                </c:pt>
                <c:pt idx="47">
                  <c:v>1967</c:v>
                </c:pt>
                <c:pt idx="48">
                  <c:v>1968</c:v>
                </c:pt>
                <c:pt idx="49">
                  <c:v>1969</c:v>
                </c:pt>
                <c:pt idx="50">
                  <c:v>1970</c:v>
                </c:pt>
              </c:numCache>
            </c:numRef>
          </c:cat>
          <c:val>
            <c:numRef>
              <c:f>Gras!$N$3:$N$53</c:f>
              <c:numCache>
                <c:formatCode>#,##0;[Red]"-"#,##0</c:formatCode>
                <c:ptCount val="51"/>
                <c:pt idx="7">
                  <c:v>26862</c:v>
                </c:pt>
                <c:pt idx="19">
                  <c:v>35248</c:v>
                </c:pt>
                <c:pt idx="23">
                  <c:v>36104</c:v>
                </c:pt>
                <c:pt idx="26">
                  <c:v>38189</c:v>
                </c:pt>
                <c:pt idx="27">
                  <c:v>32639</c:v>
                </c:pt>
                <c:pt idx="28">
                  <c:v>28282</c:v>
                </c:pt>
                <c:pt idx="29">
                  <c:v>25584</c:v>
                </c:pt>
                <c:pt idx="30">
                  <c:v>25740.379999999997</c:v>
                </c:pt>
                <c:pt idx="31">
                  <c:v>23766.93</c:v>
                </c:pt>
                <c:pt idx="32">
                  <c:v>23086.480000000003</c:v>
                </c:pt>
                <c:pt idx="33">
                  <c:v>21844.629999999997</c:v>
                </c:pt>
                <c:pt idx="34">
                  <c:v>20691.519999999997</c:v>
                </c:pt>
                <c:pt idx="35">
                  <c:v>23928.559999999998</c:v>
                </c:pt>
                <c:pt idx="36">
                  <c:v>23361</c:v>
                </c:pt>
                <c:pt idx="38">
                  <c:v>21259.769999999997</c:v>
                </c:pt>
                <c:pt idx="39">
                  <c:v>20007</c:v>
                </c:pt>
                <c:pt idx="40">
                  <c:v>18462.8</c:v>
                </c:pt>
                <c:pt idx="41">
                  <c:v>17152.349999999999</c:v>
                </c:pt>
                <c:pt idx="42">
                  <c:v>15310.64</c:v>
                </c:pt>
                <c:pt idx="43">
                  <c:v>12260.79</c:v>
                </c:pt>
                <c:pt idx="44">
                  <c:v>9836.02</c:v>
                </c:pt>
                <c:pt idx="45">
                  <c:v>8162.91</c:v>
                </c:pt>
                <c:pt idx="46">
                  <c:v>6569</c:v>
                </c:pt>
                <c:pt idx="47">
                  <c:v>5829.94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8-4671-8318-86889EBA5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504063"/>
        <c:axId val="1063515295"/>
      </c:lineChart>
      <c:catAx>
        <c:axId val="106350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63515295"/>
        <c:crosses val="autoZero"/>
        <c:auto val="1"/>
        <c:lblAlgn val="ctr"/>
        <c:lblOffset val="100"/>
        <c:noMultiLvlLbl val="0"/>
      </c:catAx>
      <c:valAx>
        <c:axId val="106351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63504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Onderteelt met akkerbouwgewassen in boomgaarden</a:t>
            </a:r>
            <a:r>
              <a:rPr lang="en-US" baseline="0"/>
              <a:t> in </a:t>
            </a:r>
            <a:r>
              <a:rPr lang="en-US"/>
              <a:t>1950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Akkerbouw!$A$84</c:f>
              <c:strCache>
                <c:ptCount val="1"/>
                <c:pt idx="0">
                  <c:v>1950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Akkerbouw!$B$2:$M$2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Akkerbouw!$B$84:$M$84</c:f>
              <c:numCache>
                <c:formatCode>0.0%</c:formatCode>
                <c:ptCount val="12"/>
                <c:pt idx="0">
                  <c:v>6.7119388140069278E-2</c:v>
                </c:pt>
                <c:pt idx="1">
                  <c:v>7.5515619907816939E-2</c:v>
                </c:pt>
                <c:pt idx="2">
                  <c:v>7.5107397441344467E-2</c:v>
                </c:pt>
                <c:pt idx="3">
                  <c:v>3.7208031498269553E-2</c:v>
                </c:pt>
                <c:pt idx="5">
                  <c:v>5.0090343590639998E-2</c:v>
                </c:pt>
                <c:pt idx="6">
                  <c:v>6.2918361210893614E-2</c:v>
                </c:pt>
                <c:pt idx="7">
                  <c:v>7.7780335113238813E-2</c:v>
                </c:pt>
                <c:pt idx="8">
                  <c:v>9.4201145417617982E-2</c:v>
                </c:pt>
                <c:pt idx="9">
                  <c:v>0.15528290002225331</c:v>
                </c:pt>
                <c:pt idx="10">
                  <c:v>8.0772405751277851E-2</c:v>
                </c:pt>
                <c:pt idx="11">
                  <c:v>1.8403171570931152E-2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9-475D-9CA1-079F188BC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0819727"/>
        <c:axId val="1260808495"/>
      </c:barChart>
      <c:catAx>
        <c:axId val="1260819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0808495"/>
        <c:crosses val="autoZero"/>
        <c:auto val="1"/>
        <c:lblAlgn val="ctr"/>
        <c:lblOffset val="100"/>
        <c:noMultiLvlLbl val="0"/>
      </c:catAx>
      <c:valAx>
        <c:axId val="1260808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0819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Onderteelt met akkerbouwgewassen in boomgaarden in 1967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Akkerbouw!$A$101</c:f>
              <c:strCache>
                <c:ptCount val="1"/>
                <c:pt idx="0">
                  <c:v>1967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Akkerbouw!$B$2:$M$2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Akkerbouw!$B$101:$M$101</c:f>
              <c:numCache>
                <c:formatCode>0.0%</c:formatCode>
                <c:ptCount val="12"/>
                <c:pt idx="0">
                  <c:v>1.0052019199356672E-3</c:v>
                </c:pt>
                <c:pt idx="1">
                  <c:v>2.4411082631514707E-3</c:v>
                </c:pt>
                <c:pt idx="2">
                  <c:v>0</c:v>
                </c:pt>
                <c:pt idx="3">
                  <c:v>1.927753722047571E-3</c:v>
                </c:pt>
                <c:pt idx="4">
                  <c:v>7.5428128953754468E-3</c:v>
                </c:pt>
                <c:pt idx="5">
                  <c:v>4.0015767892290664E-3</c:v>
                </c:pt>
                <c:pt idx="6">
                  <c:v>1.921803556805849E-3</c:v>
                </c:pt>
                <c:pt idx="7">
                  <c:v>4.6151198209989953E-3</c:v>
                </c:pt>
                <c:pt idx="8">
                  <c:v>4.2978408050035081E-3</c:v>
                </c:pt>
                <c:pt idx="9">
                  <c:v>1.9472834688363923E-2</c:v>
                </c:pt>
                <c:pt idx="10">
                  <c:v>9.9171308246162222E-3</c:v>
                </c:pt>
                <c:pt idx="11">
                  <c:v>4.2951245058245342E-3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F-4769-8AE5-7E5F921E0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0784367"/>
        <c:axId val="1260781039"/>
      </c:barChart>
      <c:catAx>
        <c:axId val="126078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0781039"/>
        <c:crosses val="autoZero"/>
        <c:auto val="1"/>
        <c:lblAlgn val="ctr"/>
        <c:lblOffset val="100"/>
        <c:noMultiLvlLbl val="0"/>
      </c:catAx>
      <c:valAx>
        <c:axId val="1260781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0784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Boomgaarden zonder onderteelt in Nederland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6.9240827104928238E-2"/>
          <c:y val="0.10008411822786119"/>
          <c:w val="0.91785288688593036"/>
          <c:h val="0.83731738706134595"/>
        </c:manualLayout>
      </c:layout>
      <c:lineChart>
        <c:grouping val="standard"/>
        <c:varyColors val="0"/>
        <c:ser>
          <c:idx val="0"/>
          <c:order val="0"/>
          <c:tx>
            <c:strRef>
              <c:f>Zonder!$N$2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Zonder!$A$3:$A$53</c:f>
              <c:numCache>
                <c:formatCode>General</c:formatCode>
                <c:ptCount val="51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  <c:pt idx="46">
                  <c:v>1966</c:v>
                </c:pt>
                <c:pt idx="47">
                  <c:v>1967</c:v>
                </c:pt>
                <c:pt idx="48">
                  <c:v>1968</c:v>
                </c:pt>
                <c:pt idx="49">
                  <c:v>1969</c:v>
                </c:pt>
                <c:pt idx="50">
                  <c:v>1970</c:v>
                </c:pt>
              </c:numCache>
            </c:numRef>
          </c:cat>
          <c:val>
            <c:numRef>
              <c:f>Zonder!$N$3:$N$53</c:f>
              <c:numCache>
                <c:formatCode>#,##0;[Red]"-"#,##0</c:formatCode>
                <c:ptCount val="51"/>
                <c:pt idx="19">
                  <c:v>6313</c:v>
                </c:pt>
                <c:pt idx="23">
                  <c:v>10691</c:v>
                </c:pt>
                <c:pt idx="26">
                  <c:v>11345</c:v>
                </c:pt>
                <c:pt idx="27">
                  <c:v>19722</c:v>
                </c:pt>
                <c:pt idx="28">
                  <c:v>22737</c:v>
                </c:pt>
                <c:pt idx="29">
                  <c:v>26928</c:v>
                </c:pt>
                <c:pt idx="30">
                  <c:v>29511.39</c:v>
                </c:pt>
                <c:pt idx="31">
                  <c:v>33172.18</c:v>
                </c:pt>
                <c:pt idx="32">
                  <c:v>34858.76</c:v>
                </c:pt>
                <c:pt idx="33">
                  <c:v>34096.839999999997</c:v>
                </c:pt>
                <c:pt idx="34">
                  <c:v>33151.769999999997</c:v>
                </c:pt>
                <c:pt idx="35">
                  <c:v>28122.230000000003</c:v>
                </c:pt>
                <c:pt idx="36">
                  <c:v>28297</c:v>
                </c:pt>
                <c:pt idx="38">
                  <c:v>29407.059999999998</c:v>
                </c:pt>
                <c:pt idx="39">
                  <c:v>29648</c:v>
                </c:pt>
                <c:pt idx="40">
                  <c:v>30643.82</c:v>
                </c:pt>
                <c:pt idx="41">
                  <c:v>31857.609999999997</c:v>
                </c:pt>
                <c:pt idx="42">
                  <c:v>33345.379999999997</c:v>
                </c:pt>
                <c:pt idx="43">
                  <c:v>35997.96</c:v>
                </c:pt>
                <c:pt idx="44">
                  <c:v>37670.36</c:v>
                </c:pt>
                <c:pt idx="45">
                  <c:v>38740.400000000001</c:v>
                </c:pt>
                <c:pt idx="46">
                  <c:v>40093.050000000003</c:v>
                </c:pt>
                <c:pt idx="47">
                  <c:v>40307.950000000004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F-4199-8BAC-68A24FA82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763503"/>
        <c:axId val="1072764335"/>
      </c:lineChart>
      <c:catAx>
        <c:axId val="1072763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2764335"/>
        <c:crosses val="autoZero"/>
        <c:auto val="1"/>
        <c:lblAlgn val="ctr"/>
        <c:lblOffset val="100"/>
        <c:noMultiLvlLbl val="0"/>
      </c:catAx>
      <c:valAx>
        <c:axId val="1072764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2763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Boomgaarden zonder onderteelt in 1950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Zonder!$A$84</c:f>
              <c:strCache>
                <c:ptCount val="1"/>
                <c:pt idx="0">
                  <c:v>1950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Zonder!$B$2:$M$2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Zonder!$B$84:$M$84</c:f>
              <c:numCache>
                <c:formatCode>0.0%</c:formatCode>
                <c:ptCount val="12"/>
                <c:pt idx="0">
                  <c:v>0.38789998971087558</c:v>
                </c:pt>
                <c:pt idx="1">
                  <c:v>0.31693747381163001</c:v>
                </c:pt>
                <c:pt idx="2">
                  <c:v>0.43303592503422556</c:v>
                </c:pt>
                <c:pt idx="3">
                  <c:v>0.10171783267244881</c:v>
                </c:pt>
                <c:pt idx="5">
                  <c:v>0.6351282669990348</c:v>
                </c:pt>
                <c:pt idx="6">
                  <c:v>0.4987854667447344</c:v>
                </c:pt>
                <c:pt idx="7">
                  <c:v>0.44830141778677957</c:v>
                </c:pt>
                <c:pt idx="8">
                  <c:v>0.53009008422905912</c:v>
                </c:pt>
                <c:pt idx="9">
                  <c:v>0.49298454714497475</c:v>
                </c:pt>
                <c:pt idx="10">
                  <c:v>0.498716908358806</c:v>
                </c:pt>
                <c:pt idx="11">
                  <c:v>0.13287813698710041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B-49C3-9C05-31F103CCB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3289375"/>
        <c:axId val="1063296031"/>
      </c:barChart>
      <c:catAx>
        <c:axId val="1063289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63296031"/>
        <c:crosses val="autoZero"/>
        <c:auto val="1"/>
        <c:lblAlgn val="ctr"/>
        <c:lblOffset val="100"/>
        <c:noMultiLvlLbl val="0"/>
      </c:catAx>
      <c:valAx>
        <c:axId val="1063296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63289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Boomgaarden zonder onderteelt in 1967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Zonder!$A$101</c:f>
              <c:strCache>
                <c:ptCount val="1"/>
                <c:pt idx="0">
                  <c:v>1967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Zonder!$B$2:$M$2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Zonder!$B$101:$M$101</c:f>
              <c:numCache>
                <c:formatCode>0.0%</c:formatCode>
                <c:ptCount val="12"/>
                <c:pt idx="0">
                  <c:v>0.94056743648380359</c:v>
                </c:pt>
                <c:pt idx="1">
                  <c:v>0.86232149395825708</c:v>
                </c:pt>
                <c:pt idx="2">
                  <c:v>0.93852004436697822</c:v>
                </c:pt>
                <c:pt idx="3">
                  <c:v>0.56957708049113231</c:v>
                </c:pt>
                <c:pt idx="4">
                  <c:v>0.9766871080813877</c:v>
                </c:pt>
                <c:pt idx="5">
                  <c:v>0.93162234543333933</c:v>
                </c:pt>
                <c:pt idx="6">
                  <c:v>0.80020491401839133</c:v>
                </c:pt>
                <c:pt idx="7">
                  <c:v>0.95809967538055729</c:v>
                </c:pt>
                <c:pt idx="8">
                  <c:v>0.89076139113630448</c:v>
                </c:pt>
                <c:pt idx="9">
                  <c:v>0.94901543524693099</c:v>
                </c:pt>
                <c:pt idx="10">
                  <c:v>0.93462893240437062</c:v>
                </c:pt>
                <c:pt idx="11">
                  <c:v>0.53606821080004341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A-44AC-876E-6C6AB9AD4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3518623"/>
        <c:axId val="1063519871"/>
      </c:barChart>
      <c:catAx>
        <c:axId val="1063518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63519871"/>
        <c:crosses val="autoZero"/>
        <c:auto val="1"/>
        <c:lblAlgn val="ctr"/>
        <c:lblOffset val="100"/>
        <c:noMultiLvlLbl val="0"/>
      </c:catAx>
      <c:valAx>
        <c:axId val="10635198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63518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Boomgaarden zonder onderteelt in </a:t>
            </a:r>
            <a:r>
              <a:rPr lang="en-US"/>
              <a:t>1927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Zonder!$A$61</c:f>
              <c:strCache>
                <c:ptCount val="1"/>
                <c:pt idx="0">
                  <c:v>1927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Zonder!$B$2:$M$2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Zonder!$B$61:$M$61</c:f>
              <c:numCache>
                <c:formatCode>0.0%</c:formatCode>
                <c:ptCount val="12"/>
                <c:pt idx="7">
                  <c:v>0.67213114754098358</c:v>
                </c:pt>
                <c:pt idx="8">
                  <c:v>0.54908877131099354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C-45AF-8A09-2E528B29E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4316415"/>
        <c:axId val="1324328479"/>
      </c:barChart>
      <c:catAx>
        <c:axId val="132431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24328479"/>
        <c:crosses val="autoZero"/>
        <c:auto val="1"/>
        <c:lblAlgn val="ctr"/>
        <c:lblOffset val="100"/>
        <c:noMultiLvlLbl val="0"/>
      </c:catAx>
      <c:valAx>
        <c:axId val="1324328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24316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Overige vormen van onderteelt in boomgaarden in Nederland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Overig!$N$2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Overig!$A$3:$A$53</c:f>
              <c:numCache>
                <c:formatCode>General</c:formatCode>
                <c:ptCount val="51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  <c:pt idx="46">
                  <c:v>1966</c:v>
                </c:pt>
                <c:pt idx="47">
                  <c:v>1967</c:v>
                </c:pt>
                <c:pt idx="48">
                  <c:v>1968</c:v>
                </c:pt>
                <c:pt idx="49">
                  <c:v>1969</c:v>
                </c:pt>
                <c:pt idx="50">
                  <c:v>1970</c:v>
                </c:pt>
              </c:numCache>
            </c:numRef>
          </c:cat>
          <c:val>
            <c:numRef>
              <c:f>Overig!$N$3:$N$53</c:f>
              <c:numCache>
                <c:formatCode>#,##0;[Red]"-"#,##0</c:formatCode>
                <c:ptCount val="51"/>
                <c:pt idx="7">
                  <c:v>4989</c:v>
                </c:pt>
                <c:pt idx="19">
                  <c:v>3401</c:v>
                </c:pt>
                <c:pt idx="23">
                  <c:v>3600</c:v>
                </c:pt>
                <c:pt idx="26">
                  <c:v>3189</c:v>
                </c:pt>
                <c:pt idx="30">
                  <c:v>3591.3199999999997</c:v>
                </c:pt>
                <c:pt idx="32">
                  <c:v>3309.0899999999965</c:v>
                </c:pt>
                <c:pt idx="33">
                  <c:v>2740.0000000000073</c:v>
                </c:pt>
                <c:pt idx="34">
                  <c:v>2153.9800000000105</c:v>
                </c:pt>
                <c:pt idx="35">
                  <c:v>606.09000000001106</c:v>
                </c:pt>
                <c:pt idx="36">
                  <c:v>611</c:v>
                </c:pt>
                <c:pt idx="38">
                  <c:v>766.16000000001077</c:v>
                </c:pt>
                <c:pt idx="39">
                  <c:v>687</c:v>
                </c:pt>
                <c:pt idx="40">
                  <c:v>795.70999999999913</c:v>
                </c:pt>
                <c:pt idx="41">
                  <c:v>760.93000000000757</c:v>
                </c:pt>
                <c:pt idx="42">
                  <c:v>745.88999999999942</c:v>
                </c:pt>
                <c:pt idx="43">
                  <c:v>771.43999999999505</c:v>
                </c:pt>
                <c:pt idx="44">
                  <c:v>726.85999999999331</c:v>
                </c:pt>
                <c:pt idx="45">
                  <c:v>524.86999999999534</c:v>
                </c:pt>
                <c:pt idx="46">
                  <c:v>392.89999999999418</c:v>
                </c:pt>
                <c:pt idx="47">
                  <c:v>348.55999999999767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4-4BDD-9E98-5E61845E7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518847"/>
        <c:axId val="1058513439"/>
      </c:lineChart>
      <c:catAx>
        <c:axId val="105851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58513439"/>
        <c:crosses val="autoZero"/>
        <c:auto val="1"/>
        <c:lblAlgn val="ctr"/>
        <c:lblOffset val="100"/>
        <c:noMultiLvlLbl val="0"/>
      </c:catAx>
      <c:valAx>
        <c:axId val="105851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5851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Overige vormen van onderteelt in boomgaarden in </a:t>
            </a:r>
            <a:r>
              <a:rPr lang="en-US"/>
              <a:t>1927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Overig!$A$61</c:f>
              <c:strCache>
                <c:ptCount val="1"/>
                <c:pt idx="0">
                  <c:v>1927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Overig!$B$2:$M$2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Overig!$B$61:$M$61</c:f>
              <c:numCache>
                <c:formatCode>0.0%</c:formatCode>
                <c:ptCount val="12"/>
                <c:pt idx="0" formatCode="0%">
                  <c:v>0.54415954415954415</c:v>
                </c:pt>
                <c:pt idx="2">
                  <c:v>0.17142857142857143</c:v>
                </c:pt>
                <c:pt idx="3">
                  <c:v>2.0470829068577279E-2</c:v>
                </c:pt>
                <c:pt idx="5">
                  <c:v>2.9985253154186466E-2</c:v>
                </c:pt>
                <c:pt idx="6">
                  <c:v>2.3442967109867041E-2</c:v>
                </c:pt>
                <c:pt idx="7">
                  <c:v>0</c:v>
                </c:pt>
                <c:pt idx="8">
                  <c:v>0.17695473251028807</c:v>
                </c:pt>
                <c:pt idx="9">
                  <c:v>0.45772695772695771</c:v>
                </c:pt>
                <c:pt idx="10">
                  <c:v>0.76523197316936831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7-4D38-9B98-22D530620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3898687"/>
        <c:axId val="1083896191"/>
      </c:barChart>
      <c:catAx>
        <c:axId val="1083898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3896191"/>
        <c:crosses val="autoZero"/>
        <c:auto val="1"/>
        <c:lblAlgn val="ctr"/>
        <c:lblOffset val="100"/>
        <c:noMultiLvlLbl val="0"/>
      </c:catAx>
      <c:valAx>
        <c:axId val="108389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3898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Overige vormen van onderteelt in boomgaarden in </a:t>
            </a:r>
            <a:r>
              <a:rPr lang="en-US"/>
              <a:t>1967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Overig!$A$101</c:f>
              <c:strCache>
                <c:ptCount val="1"/>
                <c:pt idx="0">
                  <c:v>1967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Overig!$B$2:$M$2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Overig!$B$101:$M$101</c:f>
              <c:numCache>
                <c:formatCode>0.0%</c:formatCode>
                <c:ptCount val="12"/>
                <c:pt idx="0">
                  <c:v>2.6386550398311546E-3</c:v>
                </c:pt>
                <c:pt idx="1">
                  <c:v>1.3955002237682602E-2</c:v>
                </c:pt>
                <c:pt idx="2">
                  <c:v>0</c:v>
                </c:pt>
                <c:pt idx="3">
                  <c:v>1.7794649741976567E-3</c:v>
                </c:pt>
                <c:pt idx="4">
                  <c:v>1.5493532262636514E-2</c:v>
                </c:pt>
                <c:pt idx="5">
                  <c:v>2.3292861506701516E-3</c:v>
                </c:pt>
                <c:pt idx="6">
                  <c:v>1.1421115939019327E-3</c:v>
                </c:pt>
                <c:pt idx="7">
                  <c:v>7.388994960593376E-3</c:v>
                </c:pt>
                <c:pt idx="8">
                  <c:v>1.0097521199548029E-2</c:v>
                </c:pt>
                <c:pt idx="9">
                  <c:v>1.4871021938765069E-2</c:v>
                </c:pt>
                <c:pt idx="10">
                  <c:v>1.9737225144099133E-2</c:v>
                </c:pt>
                <c:pt idx="11">
                  <c:v>5.5869957187666183E-3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35-4179-B591-27FCEB7A2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0211599"/>
        <c:axId val="1070225327"/>
      </c:barChart>
      <c:catAx>
        <c:axId val="1070211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225327"/>
        <c:crosses val="autoZero"/>
        <c:auto val="1"/>
        <c:lblAlgn val="ctr"/>
        <c:lblOffset val="100"/>
        <c:noMultiLvlLbl val="0"/>
      </c:catAx>
      <c:valAx>
        <c:axId val="1070225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211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Overige vormen van onderteelt in boomgaarden in </a:t>
            </a:r>
            <a:r>
              <a:rPr lang="nl-NL"/>
              <a:t>1950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Overig!$A$84</c:f>
              <c:strCache>
                <c:ptCount val="1"/>
                <c:pt idx="0">
                  <c:v>1950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Overig!$B$2:$M$2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Overig!$B$84:$M$84</c:f>
              <c:numCache>
                <c:formatCode>0.0%</c:formatCode>
                <c:ptCount val="12"/>
                <c:pt idx="0">
                  <c:v>9.9444387282642266E-2</c:v>
                </c:pt>
                <c:pt idx="1">
                  <c:v>9.690860840821254E-2</c:v>
                </c:pt>
                <c:pt idx="2">
                  <c:v>8.1386017089175325E-2</c:v>
                </c:pt>
                <c:pt idx="3">
                  <c:v>1.8187168098194078E-2</c:v>
                </c:pt>
                <c:pt idx="5">
                  <c:v>3.1916652100227177E-2</c:v>
                </c:pt>
                <c:pt idx="6">
                  <c:v>4.1478750283522957E-2</c:v>
                </c:pt>
                <c:pt idx="7">
                  <c:v>0.1151583502117474</c:v>
                </c:pt>
                <c:pt idx="8">
                  <c:v>9.8773463881937043E-2</c:v>
                </c:pt>
                <c:pt idx="9">
                  <c:v>6.7389836645557477E-2</c:v>
                </c:pt>
                <c:pt idx="10">
                  <c:v>5.7822514299008539E-2</c:v>
                </c:pt>
                <c:pt idx="11">
                  <c:v>6.3374414129690665E-2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7-4660-8B21-9A5893744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0238223"/>
        <c:axId val="1070257359"/>
      </c:barChart>
      <c:catAx>
        <c:axId val="107023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257359"/>
        <c:crosses val="autoZero"/>
        <c:auto val="1"/>
        <c:lblAlgn val="ctr"/>
        <c:lblOffset val="100"/>
        <c:noMultiLvlLbl val="0"/>
      </c:catAx>
      <c:valAx>
        <c:axId val="1070257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23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Boomgaarden met onderteelt gras (beweid of gehooid) in </a:t>
            </a:r>
            <a:r>
              <a:rPr lang="en-US"/>
              <a:t>1927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Gras!$A$61</c:f>
              <c:strCache>
                <c:ptCount val="1"/>
                <c:pt idx="0">
                  <c:v>1927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Gras!$B$2:$M$2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Gras!$B$61:$M$61</c:f>
              <c:numCache>
                <c:formatCode>0.0%</c:formatCode>
                <c:ptCount val="12"/>
                <c:pt idx="0" formatCode="0%">
                  <c:v>8.5470085470085472E-2</c:v>
                </c:pt>
                <c:pt idx="2">
                  <c:v>0.4</c:v>
                </c:pt>
                <c:pt idx="3">
                  <c:v>0.94575230296827018</c:v>
                </c:pt>
                <c:pt idx="5">
                  <c:v>0.91864656726200233</c:v>
                </c:pt>
                <c:pt idx="6">
                  <c:v>0.95171448565430372</c:v>
                </c:pt>
                <c:pt idx="7">
                  <c:v>0.32786885245901637</c:v>
                </c:pt>
                <c:pt idx="8">
                  <c:v>0.27395649617871842</c:v>
                </c:pt>
                <c:pt idx="9">
                  <c:v>0.30561330561330563</c:v>
                </c:pt>
                <c:pt idx="10">
                  <c:v>0.11179429849077697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0-4608-BCC1-41379C2E1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8524255"/>
        <c:axId val="1157752863"/>
      </c:barChart>
      <c:catAx>
        <c:axId val="1048524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7752863"/>
        <c:crosses val="autoZero"/>
        <c:auto val="1"/>
        <c:lblAlgn val="ctr"/>
        <c:lblOffset val="100"/>
        <c:noMultiLvlLbl val="0"/>
      </c:catAx>
      <c:valAx>
        <c:axId val="115775286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48524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Onderteelt</a:t>
            </a:r>
            <a:r>
              <a:rPr lang="nl-NL" baseline="0"/>
              <a:t> in boomgaarden in Nederland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2291666666666666E-2"/>
          <c:y val="0.13787638668779714"/>
          <c:w val="0.80729166666666663"/>
          <c:h val="0.727416798732171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Onderteelt!$A$2</c:f>
              <c:strCache>
                <c:ptCount val="1"/>
                <c:pt idx="0">
                  <c:v>gras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Onderteelt!$B$1:$D$1</c:f>
              <c:strCache>
                <c:ptCount val="3"/>
                <c:pt idx="0">
                  <c:v>1927</c:v>
                </c:pt>
                <c:pt idx="1">
                  <c:v>1950</c:v>
                </c:pt>
                <c:pt idx="2">
                  <c:v>1967</c:v>
                </c:pt>
              </c:strCache>
            </c:strRef>
          </c:cat>
          <c:val>
            <c:numRef>
              <c:f>Onderteelt!$B$2:$D$2</c:f>
              <c:numCache>
                <c:formatCode>0.0%</c:formatCode>
                <c:ptCount val="3"/>
                <c:pt idx="0">
                  <c:v>0.79070999646767925</c:v>
                </c:pt>
                <c:pt idx="1">
                  <c:v>0.39057742089179009</c:v>
                </c:pt>
                <c:pt idx="2">
                  <c:v>0.12373691012384218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0-47C9-9878-0A133F5DDBB2}"/>
            </c:ext>
          </c:extLst>
        </c:ser>
        <c:ser>
          <c:idx val="1"/>
          <c:order val="1"/>
          <c:tx>
            <c:strRef>
              <c:f>Onderteelt!$A$3</c:f>
              <c:strCache>
                <c:ptCount val="1"/>
                <c:pt idx="0">
                  <c:v>kleinfruit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Onderteelt!$B$1:$D$1</c:f>
              <c:strCache>
                <c:ptCount val="3"/>
                <c:pt idx="0">
                  <c:v>1927</c:v>
                </c:pt>
                <c:pt idx="1">
                  <c:v>1950</c:v>
                </c:pt>
                <c:pt idx="2">
                  <c:v>1967</c:v>
                </c:pt>
              </c:strCache>
            </c:strRef>
          </c:cat>
          <c:val>
            <c:numRef>
              <c:f>Onderteelt!$B$3:$D$3</c:f>
              <c:numCache>
                <c:formatCode>0.0%</c:formatCode>
                <c:ptCount val="3"/>
                <c:pt idx="0">
                  <c:v>6.243376898622395E-2</c:v>
                </c:pt>
                <c:pt idx="1">
                  <c:v>4.6710184907000254E-2</c:v>
                </c:pt>
                <c:pt idx="2">
                  <c:v>6.809208243297709E-3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40-47C9-9878-0A133F5DDBB2}"/>
            </c:ext>
          </c:extLst>
        </c:ser>
        <c:ser>
          <c:idx val="2"/>
          <c:order val="2"/>
          <c:tx>
            <c:strRef>
              <c:f>Onderteelt!$A$4</c:f>
              <c:strCache>
                <c:ptCount val="1"/>
                <c:pt idx="0">
                  <c:v>akkerbouw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Onderteelt!$B$1:$D$1</c:f>
              <c:strCache>
                <c:ptCount val="3"/>
                <c:pt idx="0">
                  <c:v>1927</c:v>
                </c:pt>
                <c:pt idx="1">
                  <c:v>1950</c:v>
                </c:pt>
                <c:pt idx="2">
                  <c:v>1967</c:v>
                </c:pt>
              </c:strCache>
            </c:strRef>
          </c:cat>
          <c:val>
            <c:numRef>
              <c:f>Onderteelt!$B$4:$D$4</c:f>
              <c:numCache>
                <c:formatCode>0.0%</c:formatCode>
                <c:ptCount val="3"/>
                <c:pt idx="1">
                  <c:v>6.0421010145151853E-2</c:v>
                </c:pt>
                <c:pt idx="2">
                  <c:v>6.5443278777458265E-3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40-47C9-9878-0A133F5DDBB2}"/>
            </c:ext>
          </c:extLst>
        </c:ser>
        <c:ser>
          <c:idx val="4"/>
          <c:order val="3"/>
          <c:tx>
            <c:strRef>
              <c:f>Onderteelt!$A$6</c:f>
              <c:strCache>
                <c:ptCount val="1"/>
                <c:pt idx="0">
                  <c:v>overig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Onderteelt!$B$1:$D$1</c:f>
              <c:strCache>
                <c:ptCount val="3"/>
                <c:pt idx="0">
                  <c:v>1927</c:v>
                </c:pt>
                <c:pt idx="1">
                  <c:v>1950</c:v>
                </c:pt>
                <c:pt idx="2">
                  <c:v>1967</c:v>
                </c:pt>
              </c:strCache>
            </c:strRef>
          </c:cat>
          <c:val>
            <c:numRef>
              <c:f>Onderteelt!$B$6:$D$6</c:f>
              <c:numCache>
                <c:formatCode>0.0%</c:formatCode>
                <c:ptCount val="3"/>
                <c:pt idx="0">
                  <c:v>0.14685623454609678</c:v>
                </c:pt>
                <c:pt idx="1">
                  <c:v>5.4493698352437052E-2</c:v>
                </c:pt>
                <c:pt idx="2">
                  <c:v>7.397972773779171E-3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40-47C9-9878-0A133F5DDBB2}"/>
            </c:ext>
          </c:extLst>
        </c:ser>
        <c:ser>
          <c:idx val="3"/>
          <c:order val="4"/>
          <c:tx>
            <c:strRef>
              <c:f>Onderteelt!$A$5</c:f>
              <c:strCache>
                <c:ptCount val="1"/>
                <c:pt idx="0">
                  <c:v>zonder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Onderteelt!$B$1:$D$1</c:f>
              <c:strCache>
                <c:ptCount val="3"/>
                <c:pt idx="0">
                  <c:v>1927</c:v>
                </c:pt>
                <c:pt idx="1">
                  <c:v>1950</c:v>
                </c:pt>
                <c:pt idx="2">
                  <c:v>1967</c:v>
                </c:pt>
              </c:strCache>
            </c:strRef>
          </c:cat>
          <c:val>
            <c:numRef>
              <c:f>Onderteelt!$B$5:$D$5</c:f>
              <c:numCache>
                <c:formatCode>0.0%</c:formatCode>
                <c:ptCount val="3"/>
                <c:pt idx="1">
                  <c:v>0.44779768570362077</c:v>
                </c:pt>
                <c:pt idx="2">
                  <c:v>0.85551158098133517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40-47C9-9878-0A133F5DDB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641341184"/>
        <c:axId val="1"/>
      </c:barChart>
      <c:catAx>
        <c:axId val="641341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64134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613392108504648"/>
          <c:y val="7.2963549920760692E-2"/>
          <c:w val="0.5063446049472744"/>
          <c:h val="3.56579357849682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Boomgaarden met onderteelt gras (beweid of gehooid) in </a:t>
            </a:r>
            <a:r>
              <a:rPr lang="en-US"/>
              <a:t>1950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Gras!$A$84</c:f>
              <c:strCache>
                <c:ptCount val="1"/>
                <c:pt idx="0">
                  <c:v>1950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Gras!$B$2:$M$2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Gras!$B$84:$M$84</c:f>
              <c:numCache>
                <c:formatCode>0.0%</c:formatCode>
                <c:ptCount val="12"/>
                <c:pt idx="0">
                  <c:v>0.13271255616147065</c:v>
                </c:pt>
                <c:pt idx="1">
                  <c:v>0.13897295032357188</c:v>
                </c:pt>
                <c:pt idx="2">
                  <c:v>0.32186187036774772</c:v>
                </c:pt>
                <c:pt idx="3">
                  <c:v>0.83057069596043087</c:v>
                </c:pt>
                <c:pt idx="5">
                  <c:v>0.26969224280101228</c:v>
                </c:pt>
                <c:pt idx="6">
                  <c:v>0.39052584938205182</c:v>
                </c:pt>
                <c:pt idx="7">
                  <c:v>0.1530335113238814</c:v>
                </c:pt>
                <c:pt idx="8">
                  <c:v>0.20690096833938845</c:v>
                </c:pt>
                <c:pt idx="9">
                  <c:v>0.13406681275907198</c:v>
                </c:pt>
                <c:pt idx="10">
                  <c:v>0.26917454671336533</c:v>
                </c:pt>
                <c:pt idx="11">
                  <c:v>0.77742860684332304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1-4B60-8F8A-1C448F46D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4394207"/>
        <c:axId val="1324370911"/>
      </c:barChart>
      <c:catAx>
        <c:axId val="1324394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24370911"/>
        <c:crosses val="autoZero"/>
        <c:auto val="1"/>
        <c:lblAlgn val="ctr"/>
        <c:lblOffset val="100"/>
        <c:noMultiLvlLbl val="0"/>
      </c:catAx>
      <c:valAx>
        <c:axId val="1324370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24394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Boomgaarden met onderteelt gras (beweid of gehooid) in </a:t>
            </a:r>
            <a:r>
              <a:rPr lang="en-US"/>
              <a:t>1967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Gras!$A$101</c:f>
              <c:strCache>
                <c:ptCount val="1"/>
                <c:pt idx="0">
                  <c:v>1967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Gras!$B$2:$M$2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Gras!$B$101:$M$101</c:f>
              <c:numCache>
                <c:formatCode>0.0%</c:formatCode>
                <c:ptCount val="12"/>
                <c:pt idx="0">
                  <c:v>2.6487070590304824E-2</c:v>
                </c:pt>
                <c:pt idx="1">
                  <c:v>4.24345986411164E-2</c:v>
                </c:pt>
                <c:pt idx="2">
                  <c:v>5.4191094913642844E-2</c:v>
                </c:pt>
                <c:pt idx="3">
                  <c:v>0.4233050596120766</c:v>
                </c:pt>
                <c:pt idx="4">
                  <c:v>0</c:v>
                </c:pt>
                <c:pt idx="5">
                  <c:v>5.6561895073075512E-2</c:v>
                </c:pt>
                <c:pt idx="6">
                  <c:v>0.19419423341391456</c:v>
                </c:pt>
                <c:pt idx="7">
                  <c:v>7.2929300206939886E-3</c:v>
                </c:pt>
                <c:pt idx="8">
                  <c:v>8.9856789648455851E-2</c:v>
                </c:pt>
                <c:pt idx="9">
                  <c:v>4.6583924145529188E-3</c:v>
                </c:pt>
                <c:pt idx="10">
                  <c:v>2.8943563568614515E-2</c:v>
                </c:pt>
                <c:pt idx="11">
                  <c:v>0.45260499579100022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43-4211-A304-4FE967ED1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4369247"/>
        <c:axId val="1324385471"/>
      </c:barChart>
      <c:catAx>
        <c:axId val="1324369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24385471"/>
        <c:crosses val="autoZero"/>
        <c:auto val="1"/>
        <c:lblAlgn val="ctr"/>
        <c:lblOffset val="100"/>
        <c:noMultiLvlLbl val="0"/>
      </c:catAx>
      <c:valAx>
        <c:axId val="1324385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24369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Onderteelt met kleinfruit</a:t>
            </a:r>
            <a:r>
              <a:rPr lang="en-US" baseline="0"/>
              <a:t> in boomgaarden in </a:t>
            </a:r>
            <a:r>
              <a:rPr lang="en-US"/>
              <a:t>Nederland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Kleinfruit!$N$2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Kleinfruit!$A$3:$A$53</c:f>
              <c:numCache>
                <c:formatCode>General</c:formatCode>
                <c:ptCount val="51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  <c:pt idx="46">
                  <c:v>1966</c:v>
                </c:pt>
                <c:pt idx="47">
                  <c:v>1967</c:v>
                </c:pt>
                <c:pt idx="48">
                  <c:v>1968</c:v>
                </c:pt>
                <c:pt idx="49">
                  <c:v>1969</c:v>
                </c:pt>
                <c:pt idx="50">
                  <c:v>1970</c:v>
                </c:pt>
              </c:numCache>
            </c:numRef>
          </c:cat>
          <c:val>
            <c:numRef>
              <c:f>Kleinfruit!$N$3:$N$53</c:f>
              <c:numCache>
                <c:formatCode>#,##0;[Red]"-"#,##0</c:formatCode>
                <c:ptCount val="51"/>
                <c:pt idx="7">
                  <c:v>2121</c:v>
                </c:pt>
                <c:pt idx="19">
                  <c:v>3157</c:v>
                </c:pt>
                <c:pt idx="23">
                  <c:v>3367</c:v>
                </c:pt>
                <c:pt idx="26">
                  <c:v>2795</c:v>
                </c:pt>
                <c:pt idx="30">
                  <c:v>3078.36</c:v>
                </c:pt>
                <c:pt idx="32">
                  <c:v>2500.83</c:v>
                </c:pt>
                <c:pt idx="33">
                  <c:v>2076.34</c:v>
                </c:pt>
                <c:pt idx="34">
                  <c:v>1628.08</c:v>
                </c:pt>
                <c:pt idx="35">
                  <c:v>1386.37</c:v>
                </c:pt>
                <c:pt idx="36">
                  <c:v>1381</c:v>
                </c:pt>
                <c:pt idx="38">
                  <c:v>1333.06</c:v>
                </c:pt>
                <c:pt idx="39">
                  <c:v>1312</c:v>
                </c:pt>
                <c:pt idx="40">
                  <c:v>1337.11</c:v>
                </c:pt>
                <c:pt idx="41">
                  <c:v>1347.1700000000003</c:v>
                </c:pt>
                <c:pt idx="42">
                  <c:v>1227.3</c:v>
                </c:pt>
                <c:pt idx="43">
                  <c:v>1009.4</c:v>
                </c:pt>
                <c:pt idx="44">
                  <c:v>873.61</c:v>
                </c:pt>
                <c:pt idx="45">
                  <c:v>634.81999999999994</c:v>
                </c:pt>
                <c:pt idx="46">
                  <c:v>469.92</c:v>
                </c:pt>
                <c:pt idx="47">
                  <c:v>320.82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B-4A6E-8E6D-4E30E176B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511135"/>
        <c:axId val="1063497407"/>
      </c:lineChart>
      <c:catAx>
        <c:axId val="106351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63497407"/>
        <c:crosses val="autoZero"/>
        <c:auto val="1"/>
        <c:lblAlgn val="ctr"/>
        <c:lblOffset val="100"/>
        <c:noMultiLvlLbl val="0"/>
      </c:catAx>
      <c:valAx>
        <c:axId val="1063497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63511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Onderteelt met kleinfruit in boomgaarden in 1927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Kleinfruit!$A$61</c:f>
              <c:strCache>
                <c:ptCount val="1"/>
                <c:pt idx="0">
                  <c:v>1927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Kleinfruit!$B$2:$M$2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Kleinfruit!$B$61:$M$61</c:f>
              <c:numCache>
                <c:formatCode>0.0%</c:formatCode>
                <c:ptCount val="12"/>
                <c:pt idx="0" formatCode="0%">
                  <c:v>0.37037037037037035</c:v>
                </c:pt>
                <c:pt idx="2">
                  <c:v>0.42857142857142855</c:v>
                </c:pt>
                <c:pt idx="3">
                  <c:v>3.3776867963152504E-2</c:v>
                </c:pt>
                <c:pt idx="5">
                  <c:v>5.1368179583811242E-2</c:v>
                </c:pt>
                <c:pt idx="6">
                  <c:v>2.4842547235829252E-2</c:v>
                </c:pt>
                <c:pt idx="7">
                  <c:v>0.12896174863387977</c:v>
                </c:pt>
                <c:pt idx="8">
                  <c:v>0</c:v>
                </c:pt>
                <c:pt idx="9">
                  <c:v>0.23665973665973666</c:v>
                </c:pt>
                <c:pt idx="10">
                  <c:v>0.12297372833985466</c:v>
                </c:pt>
                <c:pt idx="11">
                  <c:v>9.8882626322555119E-3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8-4505-B505-91C0B3DEB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5590303"/>
        <c:axId val="1255590719"/>
      </c:barChart>
      <c:catAx>
        <c:axId val="1255590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55590719"/>
        <c:crosses val="autoZero"/>
        <c:auto val="1"/>
        <c:lblAlgn val="ctr"/>
        <c:lblOffset val="100"/>
        <c:noMultiLvlLbl val="0"/>
      </c:catAx>
      <c:valAx>
        <c:axId val="1255590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55590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Onderteelt met kleinfruit</a:t>
            </a:r>
            <a:r>
              <a:rPr lang="en-US" baseline="0"/>
              <a:t> in boomgaarden in </a:t>
            </a:r>
            <a:r>
              <a:rPr lang="en-US"/>
              <a:t>1967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Kleinfruit!$A$101</c:f>
              <c:strCache>
                <c:ptCount val="1"/>
                <c:pt idx="0">
                  <c:v>1967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Kleinfruit!$B$2:$M$2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Kleinfruit!$B$101:$M$101</c:f>
              <c:numCache>
                <c:formatCode>0.0%</c:formatCode>
                <c:ptCount val="12"/>
                <c:pt idx="0">
                  <c:v>2.9301635966124694E-2</c:v>
                </c:pt>
                <c:pt idx="1">
                  <c:v>7.8847796899792502E-2</c:v>
                </c:pt>
                <c:pt idx="2">
                  <c:v>7.2888607193788623E-3</c:v>
                </c:pt>
                <c:pt idx="3">
                  <c:v>3.4106412005457023E-3</c:v>
                </c:pt>
                <c:pt idx="4">
                  <c:v>2.7654676060038304E-4</c:v>
                </c:pt>
                <c:pt idx="5">
                  <c:v>5.4848965536860158E-3</c:v>
                </c:pt>
                <c:pt idx="6">
                  <c:v>2.5369374169863144E-3</c:v>
                </c:pt>
                <c:pt idx="7">
                  <c:v>2.2603279817156399E-2</c:v>
                </c:pt>
                <c:pt idx="8">
                  <c:v>4.9864572106882001E-3</c:v>
                </c:pt>
                <c:pt idx="9">
                  <c:v>1.1982315711387128E-2</c:v>
                </c:pt>
                <c:pt idx="10">
                  <c:v>6.7731480582995333E-3</c:v>
                </c:pt>
                <c:pt idx="11">
                  <c:v>1.4446731843653024E-3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C-487B-8D97-4D2DC26B1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9403871"/>
        <c:axId val="1099395551"/>
      </c:barChart>
      <c:catAx>
        <c:axId val="109940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99395551"/>
        <c:crosses val="autoZero"/>
        <c:auto val="1"/>
        <c:lblAlgn val="ctr"/>
        <c:lblOffset val="100"/>
        <c:noMultiLvlLbl val="0"/>
      </c:catAx>
      <c:valAx>
        <c:axId val="109939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9940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Onderteelt met kleinfruit in boomgaarden in </a:t>
            </a:r>
            <a:r>
              <a:rPr lang="en-US"/>
              <a:t>1950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Kleinfruit!$A$84</c:f>
              <c:strCache>
                <c:ptCount val="1"/>
                <c:pt idx="0">
                  <c:v>1950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Kleinfruit!$B$2:$M$2</c:f>
              <c:strCache>
                <c:ptCount val="12"/>
                <c:pt idx="0">
                  <c:v>Groningen</c:v>
                </c:pt>
                <c:pt idx="1">
                  <c:v>Friesland</c:v>
                </c:pt>
                <c:pt idx="2">
                  <c:v>Drenthe</c:v>
                </c:pt>
                <c:pt idx="3">
                  <c:v>Overijssel</c:v>
                </c:pt>
                <c:pt idx="4">
                  <c:v>Flevoland</c:v>
                </c:pt>
                <c:pt idx="5">
                  <c:v>Gelderland</c:v>
                </c:pt>
                <c:pt idx="6">
                  <c:v>Utrecht</c:v>
                </c:pt>
                <c:pt idx="7">
                  <c:v>Noord-Holland</c:v>
                </c:pt>
                <c:pt idx="8">
                  <c:v>Zuid-Holland</c:v>
                </c:pt>
                <c:pt idx="9">
                  <c:v>Zeeland</c:v>
                </c:pt>
                <c:pt idx="10">
                  <c:v>Noord-Brabant</c:v>
                </c:pt>
                <c:pt idx="11">
                  <c:v>Limburg</c:v>
                </c:pt>
              </c:strCache>
            </c:strRef>
          </c:cat>
          <c:val>
            <c:numRef>
              <c:f>Kleinfruit!$B$84:$M$84</c:f>
              <c:numCache>
                <c:formatCode>0.0%</c:formatCode>
                <c:ptCount val="12"/>
                <c:pt idx="0">
                  <c:v>0.31282367870494221</c:v>
                </c:pt>
                <c:pt idx="1">
                  <c:v>0.37166534754876857</c:v>
                </c:pt>
                <c:pt idx="2">
                  <c:v>8.8608790067506951E-2</c:v>
                </c:pt>
                <c:pt idx="3">
                  <c:v>1.2316271770656726E-2</c:v>
                </c:pt>
                <c:pt idx="5">
                  <c:v>1.3172494509085659E-2</c:v>
                </c:pt>
                <c:pt idx="6">
                  <c:v>6.2915723787972302E-3</c:v>
                </c:pt>
                <c:pt idx="7">
                  <c:v>0.2057263855643528</c:v>
                </c:pt>
                <c:pt idx="8">
                  <c:v>7.0034338131997498E-2</c:v>
                </c:pt>
                <c:pt idx="9">
                  <c:v>0.15027590342814254</c:v>
                </c:pt>
                <c:pt idx="10">
                  <c:v>9.3513624877542195E-2</c:v>
                </c:pt>
                <c:pt idx="11">
                  <c:v>7.9156704689547566E-3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1-4E15-9129-CB99BBC19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0880879"/>
        <c:axId val="1260862575"/>
      </c:barChart>
      <c:catAx>
        <c:axId val="1260880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0862575"/>
        <c:crosses val="autoZero"/>
        <c:auto val="1"/>
        <c:lblAlgn val="ctr"/>
        <c:lblOffset val="100"/>
        <c:noMultiLvlLbl val="0"/>
      </c:catAx>
      <c:valAx>
        <c:axId val="126086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0880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Onderteelt met akkerbouwgewassen in boomgaarden in Nederland (ha)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Akkerbouw!$N$2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Akkerbouw!$A$3:$A$53</c:f>
              <c:numCache>
                <c:formatCode>General</c:formatCode>
                <c:ptCount val="51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  <c:pt idx="46">
                  <c:v>1966</c:v>
                </c:pt>
                <c:pt idx="47">
                  <c:v>1967</c:v>
                </c:pt>
                <c:pt idx="48">
                  <c:v>1968</c:v>
                </c:pt>
                <c:pt idx="49">
                  <c:v>1969</c:v>
                </c:pt>
                <c:pt idx="50">
                  <c:v>1970</c:v>
                </c:pt>
              </c:numCache>
            </c:numRef>
          </c:cat>
          <c:val>
            <c:numRef>
              <c:f>Akkerbouw!$N$3:$N$53</c:f>
              <c:numCache>
                <c:formatCode>#,##0;[Red]"-"#,##0</c:formatCode>
                <c:ptCount val="51"/>
                <c:pt idx="19">
                  <c:v>2708</c:v>
                </c:pt>
                <c:pt idx="23">
                  <c:v>2539</c:v>
                </c:pt>
                <c:pt idx="26">
                  <c:v>2318</c:v>
                </c:pt>
                <c:pt idx="30">
                  <c:v>3981.9500000000003</c:v>
                </c:pt>
                <c:pt idx="31">
                  <c:v>3714.34</c:v>
                </c:pt>
                <c:pt idx="32">
                  <c:v>3382.0300000000007</c:v>
                </c:pt>
                <c:pt idx="33">
                  <c:v>2841.5199999999995</c:v>
                </c:pt>
                <c:pt idx="34">
                  <c:v>2597.0499999999997</c:v>
                </c:pt>
                <c:pt idx="35">
                  <c:v>1720.82</c:v>
                </c:pt>
                <c:pt idx="36">
                  <c:v>1653</c:v>
                </c:pt>
                <c:pt idx="38">
                  <c:v>1159.1000000000001</c:v>
                </c:pt>
                <c:pt idx="39">
                  <c:v>1209</c:v>
                </c:pt>
                <c:pt idx="40">
                  <c:v>1266.32</c:v>
                </c:pt>
                <c:pt idx="41">
                  <c:v>1036</c:v>
                </c:pt>
                <c:pt idx="42">
                  <c:v>840.32999999999993</c:v>
                </c:pt>
                <c:pt idx="43">
                  <c:v>859.53999999999985</c:v>
                </c:pt>
                <c:pt idx="44">
                  <c:v>746.91</c:v>
                </c:pt>
                <c:pt idx="45">
                  <c:v>565.62</c:v>
                </c:pt>
                <c:pt idx="46">
                  <c:v>349.22</c:v>
                </c:pt>
                <c:pt idx="47">
                  <c:v>308.34000000000003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7-46F7-BB9D-D496F3052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896271"/>
        <c:axId val="1260901679"/>
      </c:lineChart>
      <c:catAx>
        <c:axId val="1260896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0901679"/>
        <c:crosses val="autoZero"/>
        <c:auto val="1"/>
        <c:lblAlgn val="ctr"/>
        <c:lblOffset val="100"/>
        <c:noMultiLvlLbl val="0"/>
      </c:catAx>
      <c:valAx>
        <c:axId val="1260901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60896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22411</xdr:colOff>
      <xdr:row>2</xdr:row>
      <xdr:rowOff>11207</xdr:rowOff>
    </xdr:from>
    <xdr:to>
      <xdr:col>26</xdr:col>
      <xdr:colOff>0</xdr:colOff>
      <xdr:row>31</xdr:row>
      <xdr:rowOff>134470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76702CDB-C188-AC47-2E66-F9C38A571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5601</xdr:colOff>
      <xdr:row>34</xdr:row>
      <xdr:rowOff>141193</xdr:rowOff>
    </xdr:from>
    <xdr:to>
      <xdr:col>26</xdr:col>
      <xdr:colOff>22412</xdr:colOff>
      <xdr:row>64</xdr:row>
      <xdr:rowOff>156882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FE990180-947A-CCCA-B4B6-B3D954873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5601</xdr:colOff>
      <xdr:row>67</xdr:row>
      <xdr:rowOff>141193</xdr:rowOff>
    </xdr:from>
    <xdr:to>
      <xdr:col>25</xdr:col>
      <xdr:colOff>717176</xdr:colOff>
      <xdr:row>97</xdr:row>
      <xdr:rowOff>156881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AEE58A47-2B78-D22A-5B67-9F1EB09E6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5601</xdr:colOff>
      <xdr:row>100</xdr:row>
      <xdr:rowOff>152399</xdr:rowOff>
    </xdr:from>
    <xdr:to>
      <xdr:col>25</xdr:col>
      <xdr:colOff>717176</xdr:colOff>
      <xdr:row>131</xdr:row>
      <xdr:rowOff>11205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6A6425BE-9D36-4D72-19C6-5E7BC5B59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16807</xdr:colOff>
      <xdr:row>2</xdr:row>
      <xdr:rowOff>11213</xdr:rowOff>
    </xdr:from>
    <xdr:to>
      <xdr:col>26</xdr:col>
      <xdr:colOff>11205</xdr:colOff>
      <xdr:row>32</xdr:row>
      <xdr:rowOff>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D6A49D0-1F34-FB85-E2CE-73C677B04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5601</xdr:colOff>
      <xdr:row>34</xdr:row>
      <xdr:rowOff>141194</xdr:rowOff>
    </xdr:from>
    <xdr:to>
      <xdr:col>26</xdr:col>
      <xdr:colOff>0</xdr:colOff>
      <xdr:row>65</xdr:row>
      <xdr:rowOff>11207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4D1C2D11-EA88-B5A1-23C2-D29026063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5602</xdr:colOff>
      <xdr:row>101</xdr:row>
      <xdr:rowOff>6723</xdr:rowOff>
    </xdr:from>
    <xdr:to>
      <xdr:col>25</xdr:col>
      <xdr:colOff>705972</xdr:colOff>
      <xdr:row>131</xdr:row>
      <xdr:rowOff>22411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00291386-ACB6-5CDB-9618-E9A7DA15A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5601</xdr:colOff>
      <xdr:row>67</xdr:row>
      <xdr:rowOff>141195</xdr:rowOff>
    </xdr:from>
    <xdr:to>
      <xdr:col>25</xdr:col>
      <xdr:colOff>717176</xdr:colOff>
      <xdr:row>98</xdr:row>
      <xdr:rowOff>0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822CCD09-C3BF-B5CA-D36D-C53BBD052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5601</xdr:colOff>
      <xdr:row>2</xdr:row>
      <xdr:rowOff>7</xdr:rowOff>
    </xdr:from>
    <xdr:to>
      <xdr:col>25</xdr:col>
      <xdr:colOff>717176</xdr:colOff>
      <xdr:row>31</xdr:row>
      <xdr:rowOff>145676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CC2E7B1-AD55-1F2E-3CF0-D3655B35A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16807</xdr:colOff>
      <xdr:row>34</xdr:row>
      <xdr:rowOff>152399</xdr:rowOff>
    </xdr:from>
    <xdr:to>
      <xdr:col>26</xdr:col>
      <xdr:colOff>11205</xdr:colOff>
      <xdr:row>64</xdr:row>
      <xdr:rowOff>156882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3365CDAA-860F-9F46-B7ED-17EC19627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5601</xdr:colOff>
      <xdr:row>67</xdr:row>
      <xdr:rowOff>152401</xdr:rowOff>
    </xdr:from>
    <xdr:to>
      <xdr:col>25</xdr:col>
      <xdr:colOff>717176</xdr:colOff>
      <xdr:row>98</xdr:row>
      <xdr:rowOff>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E768CB04-7BE3-6AF2-0658-26CACD0B8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16807</xdr:colOff>
      <xdr:row>2</xdr:row>
      <xdr:rowOff>0</xdr:rowOff>
    </xdr:from>
    <xdr:to>
      <xdr:col>25</xdr:col>
      <xdr:colOff>717176</xdr:colOff>
      <xdr:row>32</xdr:row>
      <xdr:rowOff>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544622-3BE9-8640-5460-E9E0A4EEA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5602</xdr:colOff>
      <xdr:row>67</xdr:row>
      <xdr:rowOff>152400</xdr:rowOff>
    </xdr:from>
    <xdr:to>
      <xdr:col>26</xdr:col>
      <xdr:colOff>0</xdr:colOff>
      <xdr:row>98</xdr:row>
      <xdr:rowOff>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B81C4E2-0B4B-AEF6-A6FB-5ACEB1F1C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16807</xdr:colOff>
      <xdr:row>101</xdr:row>
      <xdr:rowOff>6722</xdr:rowOff>
    </xdr:from>
    <xdr:to>
      <xdr:col>26</xdr:col>
      <xdr:colOff>11205</xdr:colOff>
      <xdr:row>130</xdr:row>
      <xdr:rowOff>156880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55546A1B-3B05-BCF4-FE05-0D28B6EA5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5601</xdr:colOff>
      <xdr:row>35</xdr:row>
      <xdr:rowOff>6723</xdr:rowOff>
    </xdr:from>
    <xdr:to>
      <xdr:col>26</xdr:col>
      <xdr:colOff>0</xdr:colOff>
      <xdr:row>64</xdr:row>
      <xdr:rowOff>156882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7F79B8D1-D892-D21B-B29F-656E559E6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16807</xdr:colOff>
      <xdr:row>2</xdr:row>
      <xdr:rowOff>6</xdr:rowOff>
    </xdr:from>
    <xdr:to>
      <xdr:col>25</xdr:col>
      <xdr:colOff>705971</xdr:colOff>
      <xdr:row>28</xdr:row>
      <xdr:rowOff>-1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11E29180-098C-6630-2F9F-69347AE77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5601</xdr:colOff>
      <xdr:row>30</xdr:row>
      <xdr:rowOff>152401</xdr:rowOff>
    </xdr:from>
    <xdr:to>
      <xdr:col>26</xdr:col>
      <xdr:colOff>0</xdr:colOff>
      <xdr:row>61</xdr:row>
      <xdr:rowOff>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81979C7E-8D8B-BD89-1B2E-184569D71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16807</xdr:colOff>
      <xdr:row>98</xdr:row>
      <xdr:rowOff>6723</xdr:rowOff>
    </xdr:from>
    <xdr:to>
      <xdr:col>26</xdr:col>
      <xdr:colOff>22412</xdr:colOff>
      <xdr:row>128</xdr:row>
      <xdr:rowOff>11206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EAC1DBDF-8B79-5A53-D409-753C2D4E9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5601</xdr:colOff>
      <xdr:row>63</xdr:row>
      <xdr:rowOff>152399</xdr:rowOff>
    </xdr:from>
    <xdr:to>
      <xdr:col>26</xdr:col>
      <xdr:colOff>11205</xdr:colOff>
      <xdr:row>95</xdr:row>
      <xdr:rowOff>11206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FDA42A88-9E8F-77A2-E890-DF7E946B7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518A30F-2F95-1D46-A775-92C766C581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Mijn%20fruit\Databases\Oppervlakte\Oppervlakte%20pit-%20en%20steenvruchten%20in%20hectare.xlsx" TargetMode="External"/><Relationship Id="rId1" Type="http://schemas.openxmlformats.org/officeDocument/2006/relationships/externalLinkPath" Target="Oppervlakte%20pit-%20en%20steenvruchten%20in%20hecta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derland (totaal)"/>
      <sheetName val="Appels"/>
      <sheetName val="Peren"/>
      <sheetName val="Kersen (totaal)"/>
      <sheetName val="Zoete kersen"/>
      <sheetName val="Zure kersen"/>
      <sheetName val="Pruimen"/>
      <sheetName val="Overige"/>
    </sheetNames>
    <sheetDataSet>
      <sheetData sheetId="0">
        <row r="34">
          <cell r="B34">
            <v>351</v>
          </cell>
          <cell r="C34">
            <v>141</v>
          </cell>
          <cell r="D34">
            <v>35</v>
          </cell>
          <cell r="E34">
            <v>977</v>
          </cell>
          <cell r="G34">
            <v>12206</v>
          </cell>
          <cell r="H34">
            <v>2858</v>
          </cell>
          <cell r="I34">
            <v>915</v>
          </cell>
          <cell r="J34">
            <v>1701</v>
          </cell>
          <cell r="K34">
            <v>2886</v>
          </cell>
          <cell r="L34">
            <v>1789</v>
          </cell>
          <cell r="M34">
            <v>10113</v>
          </cell>
          <cell r="N34">
            <v>33972</v>
          </cell>
        </row>
        <row r="46">
          <cell r="N46">
            <v>48627</v>
          </cell>
        </row>
        <row r="50">
          <cell r="N50">
            <v>54269</v>
          </cell>
        </row>
        <row r="53">
          <cell r="N53">
            <v>57836</v>
          </cell>
        </row>
        <row r="54">
          <cell r="N54">
            <v>59349</v>
          </cell>
        </row>
        <row r="55">
          <cell r="N55">
            <v>60791</v>
          </cell>
        </row>
        <row r="56">
          <cell r="N56">
            <v>62592</v>
          </cell>
        </row>
        <row r="57">
          <cell r="B57">
            <v>583.14</v>
          </cell>
          <cell r="C57">
            <v>429.58</v>
          </cell>
          <cell r="D57">
            <v>211.83</v>
          </cell>
          <cell r="E57">
            <v>1427.38</v>
          </cell>
          <cell r="G57">
            <v>21052.959999999999</v>
          </cell>
          <cell r="H57">
            <v>7583.16</v>
          </cell>
          <cell r="I57">
            <v>2172.4</v>
          </cell>
          <cell r="J57">
            <v>4918.7299999999996</v>
          </cell>
          <cell r="K57">
            <v>5302.58</v>
          </cell>
          <cell r="L57">
            <v>7135.11</v>
          </cell>
          <cell r="M57">
            <v>15086.53</v>
          </cell>
          <cell r="N57">
            <v>65903.399999999994</v>
          </cell>
        </row>
        <row r="58">
          <cell r="B58">
            <v>580.47</v>
          </cell>
          <cell r="C58">
            <v>450.09</v>
          </cell>
          <cell r="D58">
            <v>186.85</v>
          </cell>
          <cell r="E58">
            <v>1541.84</v>
          </cell>
          <cell r="G58">
            <v>21077.279999999999</v>
          </cell>
          <cell r="H58">
            <v>7826.54</v>
          </cell>
          <cell r="I58">
            <v>2162.5500000000002</v>
          </cell>
          <cell r="J58">
            <v>5036.47</v>
          </cell>
          <cell r="K58">
            <v>5414.92</v>
          </cell>
          <cell r="L58">
            <v>7484.58</v>
          </cell>
          <cell r="M58">
            <v>14995.14</v>
          </cell>
          <cell r="N58">
            <v>66756.73000000001</v>
          </cell>
        </row>
        <row r="59">
          <cell r="B59">
            <v>596.55999999999995</v>
          </cell>
          <cell r="C59">
            <v>451.75</v>
          </cell>
          <cell r="D59">
            <v>158.27000000000001</v>
          </cell>
          <cell r="E59">
            <v>1525.03</v>
          </cell>
          <cell r="G59">
            <v>21173.34</v>
          </cell>
          <cell r="H59">
            <v>7910.8</v>
          </cell>
          <cell r="I59">
            <v>2351.25</v>
          </cell>
          <cell r="J59">
            <v>5049.3100000000004</v>
          </cell>
          <cell r="K59">
            <v>5590.38</v>
          </cell>
          <cell r="L59">
            <v>7414.15</v>
          </cell>
          <cell r="M59">
            <v>14916.35</v>
          </cell>
          <cell r="N59">
            <v>67137.19</v>
          </cell>
        </row>
        <row r="60">
          <cell r="B60">
            <v>553.38</v>
          </cell>
          <cell r="C60">
            <v>437.92</v>
          </cell>
          <cell r="D60">
            <v>149.93</v>
          </cell>
          <cell r="E60">
            <v>1414.64</v>
          </cell>
          <cell r="G60">
            <v>20349.8</v>
          </cell>
          <cell r="H60">
            <v>7774</v>
          </cell>
          <cell r="I60">
            <v>2207.0500000000002</v>
          </cell>
          <cell r="J60">
            <v>4829.78</v>
          </cell>
          <cell r="K60">
            <v>4822.68</v>
          </cell>
          <cell r="L60">
            <v>6895.83</v>
          </cell>
          <cell r="M60">
            <v>14164.32</v>
          </cell>
          <cell r="N60">
            <v>63599.33</v>
          </cell>
        </row>
        <row r="61">
          <cell r="B61">
            <v>507.9</v>
          </cell>
          <cell r="C61">
            <v>418.5</v>
          </cell>
          <cell r="D61">
            <v>107.71</v>
          </cell>
          <cell r="E61">
            <v>1416.57</v>
          </cell>
          <cell r="G61">
            <v>19469.38</v>
          </cell>
          <cell r="H61">
            <v>7471.81</v>
          </cell>
          <cell r="I61">
            <v>2168.0300000000002</v>
          </cell>
          <cell r="J61">
            <v>4559.6899999999996</v>
          </cell>
          <cell r="K61">
            <v>4293.82</v>
          </cell>
          <cell r="L61">
            <v>6236.72</v>
          </cell>
          <cell r="M61">
            <v>13572.27</v>
          </cell>
          <cell r="N61">
            <v>60222.400000000009</v>
          </cell>
        </row>
        <row r="62">
          <cell r="B62">
            <v>446.73</v>
          </cell>
          <cell r="C62">
            <v>387.98</v>
          </cell>
          <cell r="D62">
            <v>115.16</v>
          </cell>
          <cell r="E62">
            <v>1216.6500000000001</v>
          </cell>
          <cell r="G62">
            <v>18063.22</v>
          </cell>
          <cell r="H62">
            <v>6819.66</v>
          </cell>
          <cell r="I62">
            <v>1980.19</v>
          </cell>
          <cell r="J62">
            <v>4386.07</v>
          </cell>
          <cell r="K62">
            <v>3948.26</v>
          </cell>
          <cell r="L62">
            <v>5590.26</v>
          </cell>
          <cell r="M62">
            <v>12809.89</v>
          </cell>
          <cell r="N62">
            <v>55764.070000000007</v>
          </cell>
        </row>
        <row r="65">
          <cell r="B65">
            <v>390.75</v>
          </cell>
          <cell r="C65">
            <v>339.15</v>
          </cell>
          <cell r="D65">
            <v>123.99</v>
          </cell>
          <cell r="E65">
            <v>1028.18</v>
          </cell>
          <cell r="F65">
            <v>262.7</v>
          </cell>
          <cell r="G65">
            <v>17370.310000000001</v>
          </cell>
          <cell r="H65">
            <v>6421.98</v>
          </cell>
          <cell r="I65">
            <v>1945.26</v>
          </cell>
          <cell r="J65">
            <v>4254.59</v>
          </cell>
          <cell r="K65">
            <v>4250.83</v>
          </cell>
          <cell r="L65">
            <v>5211.09</v>
          </cell>
          <cell r="M65">
            <v>12326.32</v>
          </cell>
          <cell r="N65">
            <v>53925.15</v>
          </cell>
        </row>
        <row r="67">
          <cell r="B67">
            <v>361.42</v>
          </cell>
          <cell r="C67">
            <v>324.88</v>
          </cell>
          <cell r="D67">
            <v>117.18</v>
          </cell>
          <cell r="E67">
            <v>847.61</v>
          </cell>
          <cell r="F67">
            <v>418.15</v>
          </cell>
          <cell r="G67">
            <v>16881.37</v>
          </cell>
          <cell r="H67">
            <v>6197.76</v>
          </cell>
          <cell r="I67">
            <v>1964.14</v>
          </cell>
          <cell r="J67">
            <v>4334.76</v>
          </cell>
          <cell r="K67">
            <v>4569.6000000000004</v>
          </cell>
          <cell r="L67">
            <v>4995.18</v>
          </cell>
          <cell r="M67">
            <v>11493.71</v>
          </cell>
          <cell r="N67">
            <v>52505.760000000002</v>
          </cell>
        </row>
        <row r="68">
          <cell r="B68">
            <v>368.25</v>
          </cell>
          <cell r="C68">
            <v>320.64</v>
          </cell>
          <cell r="D68">
            <v>116.34</v>
          </cell>
          <cell r="E68">
            <v>778.47</v>
          </cell>
          <cell r="F68">
            <v>506.42</v>
          </cell>
          <cell r="G68">
            <v>16742.61</v>
          </cell>
          <cell r="H68">
            <v>6182.35</v>
          </cell>
          <cell r="I68">
            <v>2087.6799999999998</v>
          </cell>
          <cell r="J68">
            <v>4412.33</v>
          </cell>
          <cell r="K68">
            <v>4745.28</v>
          </cell>
          <cell r="L68">
            <v>4853.57</v>
          </cell>
          <cell r="M68">
            <v>11040.12</v>
          </cell>
          <cell r="N68">
            <v>52154.060000000005</v>
          </cell>
        </row>
        <row r="69">
          <cell r="B69">
            <v>397.35</v>
          </cell>
          <cell r="C69">
            <v>315.39999999999998</v>
          </cell>
          <cell r="D69">
            <v>115.53</v>
          </cell>
          <cell r="E69">
            <v>695.59</v>
          </cell>
          <cell r="F69">
            <v>575.38</v>
          </cell>
          <cell r="G69">
            <v>16545.12</v>
          </cell>
          <cell r="H69">
            <v>6153.32</v>
          </cell>
          <cell r="I69">
            <v>2167.17</v>
          </cell>
          <cell r="J69">
            <v>4574.13</v>
          </cell>
          <cell r="K69">
            <v>5071.1499999999996</v>
          </cell>
          <cell r="L69">
            <v>4403.45</v>
          </cell>
          <cell r="M69">
            <v>10455.950000000001</v>
          </cell>
          <cell r="N69">
            <v>51469.539999999994</v>
          </cell>
        </row>
        <row r="70">
          <cell r="B70">
            <v>419.95</v>
          </cell>
          <cell r="C70">
            <v>289.08</v>
          </cell>
          <cell r="D70">
            <v>98.84</v>
          </cell>
          <cell r="E70">
            <v>610.32000000000005</v>
          </cell>
          <cell r="F70">
            <v>698.61</v>
          </cell>
          <cell r="G70">
            <v>16028.51</v>
          </cell>
          <cell r="H70">
            <v>6108.59</v>
          </cell>
          <cell r="I70">
            <v>2285.6999999999998</v>
          </cell>
          <cell r="J70">
            <v>4694.72</v>
          </cell>
          <cell r="K70">
            <v>5462.57</v>
          </cell>
          <cell r="L70">
            <v>4375.8900000000003</v>
          </cell>
          <cell r="M70">
            <v>9826.35</v>
          </cell>
          <cell r="N70">
            <v>50899.13</v>
          </cell>
        </row>
        <row r="71">
          <cell r="B71">
            <v>406.19</v>
          </cell>
          <cell r="C71">
            <v>258.44</v>
          </cell>
          <cell r="D71">
            <v>98.55</v>
          </cell>
          <cell r="E71">
            <v>531.41999999999996</v>
          </cell>
          <cell r="F71">
            <v>903.84</v>
          </cell>
          <cell r="G71">
            <v>15745.24</v>
          </cell>
          <cell r="H71">
            <v>5862.08</v>
          </cell>
          <cell r="I71">
            <v>2342.8000000000002</v>
          </cell>
          <cell r="J71">
            <v>4731.8</v>
          </cell>
          <cell r="K71">
            <v>5793.48</v>
          </cell>
          <cell r="L71">
            <v>4264.34</v>
          </cell>
          <cell r="M71">
            <v>8915.58</v>
          </cell>
          <cell r="N71">
            <v>49853.759999999995</v>
          </cell>
        </row>
        <row r="72">
          <cell r="B72">
            <v>411.03</v>
          </cell>
          <cell r="C72">
            <v>243.75</v>
          </cell>
          <cell r="D72">
            <v>85.72</v>
          </cell>
          <cell r="E72">
            <v>435.52</v>
          </cell>
          <cell r="F72">
            <v>975.58</v>
          </cell>
          <cell r="G72">
            <v>15322.07</v>
          </cell>
          <cell r="H72">
            <v>5547.37</v>
          </cell>
          <cell r="I72">
            <v>2409.4899999999998</v>
          </cell>
          <cell r="J72">
            <v>4712.58</v>
          </cell>
          <cell r="K72">
            <v>5964.35</v>
          </cell>
          <cell r="L72">
            <v>4244.24</v>
          </cell>
          <cell r="M72">
            <v>8276.92</v>
          </cell>
          <cell r="N72">
            <v>48628.619999999995</v>
          </cell>
        </row>
        <row r="73">
          <cell r="B73">
            <v>402.57</v>
          </cell>
          <cell r="C73">
            <v>218.61</v>
          </cell>
          <cell r="D73">
            <v>71.92</v>
          </cell>
          <cell r="E73">
            <v>359.71</v>
          </cell>
          <cell r="F73">
            <v>1229.9100000000001</v>
          </cell>
          <cell r="G73">
            <v>15064.28</v>
          </cell>
          <cell r="H73">
            <v>5364.43</v>
          </cell>
          <cell r="I73">
            <v>2477.25</v>
          </cell>
          <cell r="J73">
            <v>4632.5600000000004</v>
          </cell>
          <cell r="K73">
            <v>6244.37</v>
          </cell>
          <cell r="L73">
            <v>4175.57</v>
          </cell>
          <cell r="M73">
            <v>7632.91</v>
          </cell>
          <cell r="N73">
            <v>47874.09</v>
          </cell>
        </row>
        <row r="74">
          <cell r="B74">
            <v>397.93</v>
          </cell>
          <cell r="C74">
            <v>245.79</v>
          </cell>
          <cell r="D74">
            <v>63.11</v>
          </cell>
          <cell r="E74">
            <v>337.18</v>
          </cell>
          <cell r="F74">
            <v>1446.41</v>
          </cell>
          <cell r="G74">
            <v>14764.18</v>
          </cell>
          <cell r="H74">
            <v>5104.58</v>
          </cell>
          <cell r="I74">
            <v>2498.31</v>
          </cell>
          <cell r="J74">
            <v>4574.3900000000003</v>
          </cell>
          <cell r="K74">
            <v>6362.71</v>
          </cell>
          <cell r="L74">
            <v>4122.16</v>
          </cell>
          <cell r="M74">
            <v>7198.86</v>
          </cell>
          <cell r="N74">
            <v>47115.61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B3" transitionEvaluation="1"/>
  <dimension ref="A1:AC104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7109375" defaultRowHeight="12.75" x14ac:dyDescent="0.2"/>
  <cols>
    <col min="1" max="1" width="10.7109375" style="21" customWidth="1"/>
    <col min="2" max="14" width="12.7109375" style="14" customWidth="1"/>
    <col min="15" max="15" width="10.7109375" style="21" customWidth="1"/>
    <col min="16" max="28" width="10.7109375" style="20" customWidth="1"/>
    <col min="29" max="89" width="10.7109375" style="2" customWidth="1"/>
    <col min="90" max="16384" width="12.7109375" style="2"/>
  </cols>
  <sheetData>
    <row r="1" spans="1:29" ht="39.950000000000003" customHeight="1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9" ht="24.95" customHeight="1" x14ac:dyDescent="0.2">
      <c r="A2" s="12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9" x14ac:dyDescent="0.2">
      <c r="A3" s="27">
        <v>1920</v>
      </c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9" x14ac:dyDescent="0.2">
      <c r="A4" s="13">
        <v>1921</v>
      </c>
      <c r="N4" s="15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9" x14ac:dyDescent="0.2">
      <c r="A5" s="13">
        <v>1922</v>
      </c>
      <c r="N5" s="15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9" x14ac:dyDescent="0.2">
      <c r="A6" s="13">
        <v>1923</v>
      </c>
      <c r="N6" s="15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9" x14ac:dyDescent="0.2">
      <c r="A7" s="13">
        <v>1924</v>
      </c>
      <c r="N7" s="1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9" x14ac:dyDescent="0.2">
      <c r="A8" s="13">
        <v>1925</v>
      </c>
      <c r="N8" s="1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9" x14ac:dyDescent="0.2">
      <c r="A9" s="13">
        <v>1926</v>
      </c>
      <c r="N9" s="15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9" x14ac:dyDescent="0.2">
      <c r="A10" s="13">
        <v>1927</v>
      </c>
      <c r="B10" s="14">
        <v>30</v>
      </c>
      <c r="D10" s="14">
        <v>14</v>
      </c>
      <c r="E10" s="14">
        <v>924</v>
      </c>
      <c r="G10" s="14">
        <v>11213</v>
      </c>
      <c r="H10" s="14">
        <v>2720</v>
      </c>
      <c r="I10" s="14">
        <v>300</v>
      </c>
      <c r="J10" s="14">
        <v>466</v>
      </c>
      <c r="K10" s="14">
        <v>882</v>
      </c>
      <c r="L10" s="14">
        <v>200</v>
      </c>
      <c r="M10" s="14">
        <v>10113</v>
      </c>
      <c r="N10" s="15">
        <f>SUM(B10:M10)</f>
        <v>26862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6"/>
    </row>
    <row r="11" spans="1:29" x14ac:dyDescent="0.2">
      <c r="A11" s="13">
        <v>1928</v>
      </c>
      <c r="N11" s="15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6"/>
    </row>
    <row r="12" spans="1:29" x14ac:dyDescent="0.2">
      <c r="A12" s="13">
        <v>1929</v>
      </c>
      <c r="N12" s="15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6"/>
    </row>
    <row r="13" spans="1:29" x14ac:dyDescent="0.2">
      <c r="A13" s="13">
        <v>1930</v>
      </c>
      <c r="N13" s="15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6"/>
    </row>
    <row r="14" spans="1:29" x14ac:dyDescent="0.2">
      <c r="A14" s="13">
        <v>1931</v>
      </c>
      <c r="N14" s="15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6"/>
    </row>
    <row r="15" spans="1:29" x14ac:dyDescent="0.2">
      <c r="A15" s="13">
        <v>1932</v>
      </c>
      <c r="N15" s="15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6"/>
    </row>
    <row r="16" spans="1:29" x14ac:dyDescent="0.2">
      <c r="A16" s="13">
        <v>1933</v>
      </c>
      <c r="N16" s="15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6"/>
    </row>
    <row r="17" spans="1:29" x14ac:dyDescent="0.2">
      <c r="A17" s="13">
        <v>1934</v>
      </c>
      <c r="N17" s="1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6"/>
    </row>
    <row r="18" spans="1:29" x14ac:dyDescent="0.2">
      <c r="A18" s="13">
        <v>1935</v>
      </c>
      <c r="N18" s="15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6"/>
    </row>
    <row r="19" spans="1:29" x14ac:dyDescent="0.2">
      <c r="A19" s="13">
        <v>1936</v>
      </c>
      <c r="N19" s="1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6"/>
    </row>
    <row r="20" spans="1:29" x14ac:dyDescent="0.2">
      <c r="A20" s="13">
        <v>1937</v>
      </c>
      <c r="N20" s="15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6"/>
    </row>
    <row r="21" spans="1:29" x14ac:dyDescent="0.2">
      <c r="A21" s="13">
        <v>1938</v>
      </c>
      <c r="N21" s="15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6"/>
    </row>
    <row r="22" spans="1:29" x14ac:dyDescent="0.2">
      <c r="A22" s="13">
        <v>1939</v>
      </c>
      <c r="N22" s="15">
        <v>35248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6"/>
    </row>
    <row r="23" spans="1:29" x14ac:dyDescent="0.2">
      <c r="A23" s="13">
        <v>1940</v>
      </c>
      <c r="N23" s="15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6"/>
    </row>
    <row r="24" spans="1:29" x14ac:dyDescent="0.2">
      <c r="A24" s="13">
        <v>1941</v>
      </c>
      <c r="N24" s="15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6"/>
    </row>
    <row r="25" spans="1:29" x14ac:dyDescent="0.2">
      <c r="A25" s="13">
        <v>1942</v>
      </c>
      <c r="N25" s="15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6"/>
    </row>
    <row r="26" spans="1:29" x14ac:dyDescent="0.2">
      <c r="A26" s="13">
        <v>1943</v>
      </c>
      <c r="N26" s="15">
        <v>36104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6"/>
    </row>
    <row r="27" spans="1:29" x14ac:dyDescent="0.2">
      <c r="A27" s="13">
        <v>1944</v>
      </c>
      <c r="N27" s="15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6"/>
    </row>
    <row r="28" spans="1:29" x14ac:dyDescent="0.2">
      <c r="A28" s="13">
        <v>1945</v>
      </c>
      <c r="N28" s="15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6"/>
    </row>
    <row r="29" spans="1:29" x14ac:dyDescent="0.2">
      <c r="A29" s="13">
        <v>1946</v>
      </c>
      <c r="N29" s="15">
        <f>25682+12507</f>
        <v>38189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6"/>
    </row>
    <row r="30" spans="1:29" x14ac:dyDescent="0.2">
      <c r="A30" s="13">
        <v>1947</v>
      </c>
      <c r="N30" s="15">
        <v>32639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6"/>
    </row>
    <row r="31" spans="1:29" x14ac:dyDescent="0.2">
      <c r="A31" s="13">
        <v>1948</v>
      </c>
      <c r="N31" s="15">
        <v>28282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6"/>
    </row>
    <row r="32" spans="1:29" x14ac:dyDescent="0.2">
      <c r="A32" s="13">
        <v>1949</v>
      </c>
      <c r="N32" s="15">
        <v>25584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6"/>
    </row>
    <row r="33" spans="1:29" x14ac:dyDescent="0.2">
      <c r="A33" s="13">
        <v>1950</v>
      </c>
      <c r="B33" s="14">
        <f>23.48+53.91</f>
        <v>77.39</v>
      </c>
      <c r="C33" s="14">
        <f>12.86+46.84</f>
        <v>59.7</v>
      </c>
      <c r="D33" s="14">
        <f>22.73+45.45</f>
        <v>68.180000000000007</v>
      </c>
      <c r="E33" s="14">
        <f>811.05+374.49</f>
        <v>1185.54</v>
      </c>
      <c r="G33" s="14">
        <f>4331.63+1346.19</f>
        <v>5677.82</v>
      </c>
      <c r="H33" s="14">
        <f>2526.28+435.14</f>
        <v>2961.42</v>
      </c>
      <c r="I33" s="14">
        <f>221.35+111.1</f>
        <v>332.45</v>
      </c>
      <c r="J33" s="14">
        <f>694.7+322.99</f>
        <v>1017.69</v>
      </c>
      <c r="K33" s="14">
        <f>654.17+54.43+2.3</f>
        <v>710.89999999999986</v>
      </c>
      <c r="L33" s="14">
        <f>1214.45+706.14</f>
        <v>1920.5900000000001</v>
      </c>
      <c r="M33" s="14">
        <f>10778.88+871.08+74.76+3.98</f>
        <v>11728.699999999999</v>
      </c>
      <c r="N33" s="15">
        <f t="shared" ref="N33:N38" si="0">SUM(B33:M33)</f>
        <v>25740.379999999997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6"/>
    </row>
    <row r="34" spans="1:29" x14ac:dyDescent="0.2">
      <c r="A34" s="13">
        <v>1951</v>
      </c>
      <c r="B34" s="14">
        <v>69.37</v>
      </c>
      <c r="C34" s="14">
        <v>84.01</v>
      </c>
      <c r="D34" s="14">
        <v>47.82</v>
      </c>
      <c r="E34" s="14">
        <v>1167.0999999999999</v>
      </c>
      <c r="G34" s="14">
        <v>4253.21</v>
      </c>
      <c r="H34" s="14">
        <v>2981.14</v>
      </c>
      <c r="I34" s="14">
        <v>294.92</v>
      </c>
      <c r="J34" s="14">
        <v>999.5</v>
      </c>
      <c r="K34" s="14">
        <f>682.33+4.75</f>
        <v>687.08</v>
      </c>
      <c r="L34" s="14">
        <v>1842.64</v>
      </c>
      <c r="M34" s="14">
        <f>11265.85+74.29</f>
        <v>11340.140000000001</v>
      </c>
      <c r="N34" s="15">
        <f t="shared" si="0"/>
        <v>23766.93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6"/>
    </row>
    <row r="35" spans="1:29" x14ac:dyDescent="0.2">
      <c r="A35" s="13">
        <v>1952</v>
      </c>
      <c r="B35" s="14">
        <v>77.11</v>
      </c>
      <c r="C35" s="14">
        <v>85.03</v>
      </c>
      <c r="D35" s="14">
        <v>34.04</v>
      </c>
      <c r="E35" s="14">
        <v>1124.58</v>
      </c>
      <c r="G35" s="14">
        <v>3906.24</v>
      </c>
      <c r="H35" s="14">
        <v>2920.88</v>
      </c>
      <c r="I35" s="14">
        <v>401.45</v>
      </c>
      <c r="J35" s="14">
        <v>969.52</v>
      </c>
      <c r="K35" s="14">
        <v>703.7</v>
      </c>
      <c r="L35" s="14">
        <v>1580.21</v>
      </c>
      <c r="M35" s="14">
        <v>11283.72</v>
      </c>
      <c r="N35" s="15">
        <f t="shared" si="0"/>
        <v>23086.480000000003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9" x14ac:dyDescent="0.2">
      <c r="A36" s="13">
        <v>1953</v>
      </c>
      <c r="B36" s="14">
        <v>79.239999999999995</v>
      </c>
      <c r="C36" s="14">
        <v>85.69</v>
      </c>
      <c r="D36" s="14">
        <v>23.68</v>
      </c>
      <c r="E36" s="14">
        <v>1058.82</v>
      </c>
      <c r="G36" s="14">
        <v>3811.64</v>
      </c>
      <c r="H36" s="14">
        <v>2928.6</v>
      </c>
      <c r="I36" s="14">
        <v>231.14</v>
      </c>
      <c r="J36" s="14">
        <v>893.65</v>
      </c>
      <c r="K36" s="14">
        <v>591.24</v>
      </c>
      <c r="L36" s="14">
        <v>1413.55</v>
      </c>
      <c r="M36" s="14">
        <v>10727.38</v>
      </c>
      <c r="N36" s="15">
        <f t="shared" si="0"/>
        <v>21844.629999999997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9" x14ac:dyDescent="0.2">
      <c r="A37" s="13">
        <v>1954</v>
      </c>
      <c r="B37" s="14">
        <v>71.099999999999994</v>
      </c>
      <c r="C37" s="14">
        <v>78.67</v>
      </c>
      <c r="D37" s="14">
        <v>8.19</v>
      </c>
      <c r="E37" s="14">
        <v>1034.1199999999999</v>
      </c>
      <c r="G37" s="14">
        <v>3430.12</v>
      </c>
      <c r="H37" s="14">
        <v>2810.29</v>
      </c>
      <c r="I37" s="14">
        <v>221.92</v>
      </c>
      <c r="J37" s="14">
        <v>831.13</v>
      </c>
      <c r="K37" s="14">
        <v>428.69</v>
      </c>
      <c r="L37" s="14">
        <v>1443.41</v>
      </c>
      <c r="M37" s="14">
        <v>10333.879999999999</v>
      </c>
      <c r="N37" s="15">
        <f t="shared" si="0"/>
        <v>20691.519999999997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6"/>
    </row>
    <row r="38" spans="1:29" x14ac:dyDescent="0.2">
      <c r="A38" s="13">
        <v>1955</v>
      </c>
      <c r="B38" s="14">
        <v>54.07</v>
      </c>
      <c r="C38" s="14">
        <v>59.72</v>
      </c>
      <c r="D38" s="14">
        <v>22.85</v>
      </c>
      <c r="E38" s="14">
        <v>922.21</v>
      </c>
      <c r="G38" s="14">
        <v>5687.44</v>
      </c>
      <c r="H38" s="14">
        <v>3401.42</v>
      </c>
      <c r="I38" s="14">
        <v>120.25</v>
      </c>
      <c r="J38" s="14">
        <v>852.35</v>
      </c>
      <c r="K38" s="14">
        <v>315.72000000000003</v>
      </c>
      <c r="L38" s="14">
        <v>2252.79</v>
      </c>
      <c r="M38" s="14">
        <v>10239.74</v>
      </c>
      <c r="N38" s="15">
        <f t="shared" si="0"/>
        <v>23928.559999999998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6"/>
    </row>
    <row r="39" spans="1:29" x14ac:dyDescent="0.2">
      <c r="A39" s="13">
        <v>1956</v>
      </c>
      <c r="N39" s="15">
        <v>23361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9" x14ac:dyDescent="0.2">
      <c r="A40" s="13">
        <v>1957</v>
      </c>
      <c r="N40" s="15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9" x14ac:dyDescent="0.2">
      <c r="A41" s="13">
        <v>1958</v>
      </c>
      <c r="B41" s="14">
        <v>36.11</v>
      </c>
      <c r="C41" s="14">
        <v>40.82</v>
      </c>
      <c r="D41" s="14">
        <v>13.54</v>
      </c>
      <c r="E41" s="14">
        <v>755.04</v>
      </c>
      <c r="G41" s="14">
        <v>4931.6099999999997</v>
      </c>
      <c r="H41" s="14">
        <v>3369.39</v>
      </c>
      <c r="I41" s="14">
        <v>117.24</v>
      </c>
      <c r="J41" s="14">
        <v>792.81</v>
      </c>
      <c r="K41" s="14">
        <v>213.9</v>
      </c>
      <c r="L41" s="14">
        <v>1443.49</v>
      </c>
      <c r="M41" s="14">
        <v>9545.82</v>
      </c>
      <c r="N41" s="15">
        <f>SUM(B41:M41)</f>
        <v>21259.769999999997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9" x14ac:dyDescent="0.2">
      <c r="A42" s="13">
        <v>1959</v>
      </c>
      <c r="B42" s="14">
        <v>38</v>
      </c>
      <c r="C42" s="14">
        <v>36</v>
      </c>
      <c r="D42" s="14">
        <v>13</v>
      </c>
      <c r="E42" s="14">
        <v>680</v>
      </c>
      <c r="G42" s="14">
        <v>4737</v>
      </c>
      <c r="H42" s="14">
        <v>3199</v>
      </c>
      <c r="I42" s="14">
        <v>93</v>
      </c>
      <c r="J42" s="14">
        <v>742</v>
      </c>
      <c r="K42" s="14">
        <v>198</v>
      </c>
      <c r="L42" s="14">
        <v>1289</v>
      </c>
      <c r="M42" s="14">
        <v>8982</v>
      </c>
      <c r="N42" s="15">
        <f t="shared" ref="N42:N50" si="1">SUM(B42:M42)</f>
        <v>20007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9" x14ac:dyDescent="0.2">
      <c r="A43" s="13">
        <v>1960</v>
      </c>
      <c r="B43" s="14">
        <v>18.41</v>
      </c>
      <c r="C43" s="14">
        <v>25.23</v>
      </c>
      <c r="D43" s="14">
        <v>7.91</v>
      </c>
      <c r="E43" s="14">
        <v>610.89</v>
      </c>
      <c r="G43" s="14">
        <v>4209.3900000000003</v>
      </c>
      <c r="H43" s="14">
        <v>3099.08</v>
      </c>
      <c r="I43" s="14">
        <v>68.87</v>
      </c>
      <c r="J43" s="14">
        <v>699.76</v>
      </c>
      <c r="K43" s="14">
        <v>174.61</v>
      </c>
      <c r="L43" s="14">
        <v>1015.65</v>
      </c>
      <c r="M43" s="14">
        <v>8533</v>
      </c>
      <c r="N43" s="15">
        <f t="shared" si="1"/>
        <v>18462.8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6"/>
    </row>
    <row r="44" spans="1:29" x14ac:dyDescent="0.2">
      <c r="A44" s="13">
        <v>1961</v>
      </c>
      <c r="B44" s="14">
        <v>17.149999999999999</v>
      </c>
      <c r="C44" s="14">
        <v>18.22</v>
      </c>
      <c r="D44" s="14">
        <v>13.95</v>
      </c>
      <c r="E44" s="14">
        <v>526.46</v>
      </c>
      <c r="F44" s="14">
        <v>0.64</v>
      </c>
      <c r="G44" s="14">
        <v>4061.46</v>
      </c>
      <c r="H44" s="14">
        <v>2858.05</v>
      </c>
      <c r="I44" s="14">
        <v>82.02</v>
      </c>
      <c r="J44" s="14">
        <v>666.32</v>
      </c>
      <c r="K44" s="14">
        <v>149.72</v>
      </c>
      <c r="L44" s="14">
        <v>897.16</v>
      </c>
      <c r="M44" s="14">
        <v>7861.2</v>
      </c>
      <c r="N44" s="15">
        <f t="shared" si="1"/>
        <v>17152.349999999999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6"/>
    </row>
    <row r="45" spans="1:29" x14ac:dyDescent="0.2">
      <c r="A45" s="13">
        <v>1962</v>
      </c>
      <c r="B45" s="14">
        <v>8.77</v>
      </c>
      <c r="C45" s="14">
        <v>17.309999999999999</v>
      </c>
      <c r="D45" s="14">
        <v>10.41</v>
      </c>
      <c r="E45" s="14">
        <v>476.98</v>
      </c>
      <c r="F45" s="14">
        <v>5.5</v>
      </c>
      <c r="G45" s="14">
        <v>3663.06</v>
      </c>
      <c r="H45" s="14">
        <v>2608.29</v>
      </c>
      <c r="I45" s="14">
        <v>76.75</v>
      </c>
      <c r="J45" s="14">
        <v>607.79999999999995</v>
      </c>
      <c r="K45" s="14">
        <v>126.56</v>
      </c>
      <c r="L45" s="14">
        <v>583.21</v>
      </c>
      <c r="M45" s="14">
        <v>7126</v>
      </c>
      <c r="N45" s="15">
        <f t="shared" si="1"/>
        <v>15310.64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6"/>
    </row>
    <row r="46" spans="1:29" x14ac:dyDescent="0.2">
      <c r="A46" s="13">
        <v>1963</v>
      </c>
      <c r="B46" s="14">
        <v>16.8</v>
      </c>
      <c r="C46" s="14">
        <v>8.7100000000000009</v>
      </c>
      <c r="D46" s="14">
        <v>9.25</v>
      </c>
      <c r="E46" s="14">
        <v>383.21</v>
      </c>
      <c r="F46" s="14">
        <v>0</v>
      </c>
      <c r="G46" s="14">
        <v>2147.1999999999998</v>
      </c>
      <c r="H46" s="14">
        <v>2139.21</v>
      </c>
      <c r="I46" s="14">
        <v>62.12</v>
      </c>
      <c r="J46" s="14">
        <v>567.64</v>
      </c>
      <c r="K46" s="14">
        <v>94.27</v>
      </c>
      <c r="L46" s="14">
        <v>467.86</v>
      </c>
      <c r="M46" s="14">
        <v>6364.52</v>
      </c>
      <c r="N46" s="15">
        <f t="shared" si="1"/>
        <v>12260.79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6"/>
    </row>
    <row r="47" spans="1:29" x14ac:dyDescent="0.2">
      <c r="A47" s="13">
        <v>1964</v>
      </c>
      <c r="B47" s="14">
        <v>12.44</v>
      </c>
      <c r="C47" s="14">
        <v>6.18</v>
      </c>
      <c r="D47" s="14">
        <v>8.9700000000000006</v>
      </c>
      <c r="E47" s="14">
        <v>330.93</v>
      </c>
      <c r="F47" s="14">
        <v>5.85</v>
      </c>
      <c r="G47" s="14">
        <v>1517.07</v>
      </c>
      <c r="H47" s="14">
        <v>1802.94</v>
      </c>
      <c r="I47" s="14">
        <v>65.88</v>
      </c>
      <c r="J47" s="14">
        <v>509.42</v>
      </c>
      <c r="K47" s="14">
        <v>70.14</v>
      </c>
      <c r="L47" s="14">
        <v>287.89</v>
      </c>
      <c r="M47" s="14">
        <v>5218.3100000000004</v>
      </c>
      <c r="N47" s="15">
        <f t="shared" si="1"/>
        <v>9836.02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6"/>
    </row>
    <row r="48" spans="1:29" x14ac:dyDescent="0.2">
      <c r="A48" s="13">
        <v>1965</v>
      </c>
      <c r="B48" s="14">
        <v>12.13</v>
      </c>
      <c r="C48" s="14">
        <v>6.3</v>
      </c>
      <c r="D48" s="14">
        <v>4.82</v>
      </c>
      <c r="E48" s="14">
        <v>251.73</v>
      </c>
      <c r="F48" s="14">
        <v>0</v>
      </c>
      <c r="G48" s="14">
        <v>1141.51</v>
      </c>
      <c r="H48" s="14">
        <v>1450.34</v>
      </c>
      <c r="I48" s="14">
        <v>79.83</v>
      </c>
      <c r="J48" s="14">
        <v>482.31</v>
      </c>
      <c r="K48" s="14">
        <v>49.36</v>
      </c>
      <c r="L48" s="14">
        <v>235.03</v>
      </c>
      <c r="M48" s="14">
        <v>4449.55</v>
      </c>
      <c r="N48" s="15">
        <f t="shared" si="1"/>
        <v>8162.91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6"/>
    </row>
    <row r="49" spans="1:29" x14ac:dyDescent="0.2">
      <c r="A49" s="13">
        <v>1966</v>
      </c>
      <c r="B49" s="14">
        <v>10.26</v>
      </c>
      <c r="C49" s="14">
        <v>4</v>
      </c>
      <c r="D49" s="14">
        <v>1.82</v>
      </c>
      <c r="E49" s="14">
        <v>152.83000000000001</v>
      </c>
      <c r="F49" s="14">
        <v>0</v>
      </c>
      <c r="G49" s="14">
        <v>862.56</v>
      </c>
      <c r="H49" s="14">
        <v>1192.28</v>
      </c>
      <c r="I49" s="14">
        <v>27.72</v>
      </c>
      <c r="J49" s="14">
        <v>434.69</v>
      </c>
      <c r="K49" s="14">
        <v>40.33</v>
      </c>
      <c r="L49" s="14">
        <v>175.72</v>
      </c>
      <c r="M49" s="14">
        <v>3666.79</v>
      </c>
      <c r="N49" s="15">
        <f t="shared" si="1"/>
        <v>6569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6"/>
    </row>
    <row r="50" spans="1:29" x14ac:dyDescent="0.2">
      <c r="A50" s="13">
        <v>1967</v>
      </c>
      <c r="B50" s="14">
        <v>10.54</v>
      </c>
      <c r="C50" s="14">
        <v>10.43</v>
      </c>
      <c r="D50" s="14">
        <v>3.42</v>
      </c>
      <c r="E50" s="14">
        <v>142.72999999999999</v>
      </c>
      <c r="F50" s="14">
        <v>0</v>
      </c>
      <c r="G50" s="14">
        <v>835.09</v>
      </c>
      <c r="H50" s="14">
        <v>991.28</v>
      </c>
      <c r="I50" s="14">
        <v>18.22</v>
      </c>
      <c r="J50" s="14">
        <v>411.04</v>
      </c>
      <c r="K50" s="14">
        <v>29.64</v>
      </c>
      <c r="L50" s="14">
        <v>119.31</v>
      </c>
      <c r="M50" s="14">
        <v>3258.24</v>
      </c>
      <c r="N50" s="15">
        <f t="shared" si="1"/>
        <v>5829.94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6"/>
    </row>
    <row r="51" spans="1:29" x14ac:dyDescent="0.2">
      <c r="A51" s="13">
        <v>1968</v>
      </c>
      <c r="N51" s="15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9" x14ac:dyDescent="0.2">
      <c r="A52" s="13">
        <v>1969</v>
      </c>
      <c r="N52" s="15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9" x14ac:dyDescent="0.2">
      <c r="A53" s="17">
        <v>1970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9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9" x14ac:dyDescent="0.2">
      <c r="A54" s="27">
        <v>1920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2"/>
    </row>
    <row r="55" spans="1:29" x14ac:dyDescent="0.2">
      <c r="A55" s="13">
        <v>1921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1"/>
    </row>
    <row r="56" spans="1:29" x14ac:dyDescent="0.2">
      <c r="A56" s="13">
        <v>1922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1"/>
    </row>
    <row r="57" spans="1:29" x14ac:dyDescent="0.2">
      <c r="A57" s="13">
        <v>1923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1"/>
    </row>
    <row r="58" spans="1:29" x14ac:dyDescent="0.2">
      <c r="A58" s="13">
        <v>1924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1"/>
    </row>
    <row r="59" spans="1:29" x14ac:dyDescent="0.2">
      <c r="A59" s="13">
        <v>1925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1"/>
    </row>
    <row r="60" spans="1:29" x14ac:dyDescent="0.2">
      <c r="A60" s="13">
        <v>1926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1"/>
    </row>
    <row r="61" spans="1:29" x14ac:dyDescent="0.2">
      <c r="A61" s="13">
        <v>1927</v>
      </c>
      <c r="B61" s="33">
        <f>B10/'[1]Nederland (totaal)'!B34</f>
        <v>8.5470085470085472E-2</v>
      </c>
      <c r="C61" s="20"/>
      <c r="D61" s="20">
        <f>D10/'[1]Nederland (totaal)'!D34</f>
        <v>0.4</v>
      </c>
      <c r="E61" s="20">
        <f>E10/'[1]Nederland (totaal)'!E34</f>
        <v>0.94575230296827018</v>
      </c>
      <c r="F61" s="20"/>
      <c r="G61" s="20">
        <f>G10/'[1]Nederland (totaal)'!G34</f>
        <v>0.91864656726200233</v>
      </c>
      <c r="H61" s="20">
        <f>H10/'[1]Nederland (totaal)'!H34</f>
        <v>0.95171448565430372</v>
      </c>
      <c r="I61" s="20">
        <f>I10/'[1]Nederland (totaal)'!I34</f>
        <v>0.32786885245901637</v>
      </c>
      <c r="J61" s="20">
        <f>J10/'[1]Nederland (totaal)'!J34</f>
        <v>0.27395649617871842</v>
      </c>
      <c r="K61" s="20">
        <f>K10/'[1]Nederland (totaal)'!K34</f>
        <v>0.30561330561330563</v>
      </c>
      <c r="L61" s="20">
        <f>L10/'[1]Nederland (totaal)'!L34</f>
        <v>0.11179429849077697</v>
      </c>
      <c r="M61" s="20">
        <f>M10/'[1]Nederland (totaal)'!M34</f>
        <v>1</v>
      </c>
      <c r="N61" s="11">
        <f>N10/'[1]Nederland (totaal)'!N34</f>
        <v>0.79070999646767925</v>
      </c>
    </row>
    <row r="62" spans="1:29" x14ac:dyDescent="0.2">
      <c r="A62" s="13">
        <v>1928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1"/>
    </row>
    <row r="63" spans="1:29" x14ac:dyDescent="0.2">
      <c r="A63" s="13">
        <v>1929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1"/>
    </row>
    <row r="64" spans="1:29" x14ac:dyDescent="0.2">
      <c r="A64" s="13">
        <v>1930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11"/>
    </row>
    <row r="65" spans="1:14" x14ac:dyDescent="0.2">
      <c r="A65" s="13">
        <v>1931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11"/>
    </row>
    <row r="66" spans="1:14" x14ac:dyDescent="0.2">
      <c r="A66" s="13">
        <v>1932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11"/>
    </row>
    <row r="67" spans="1:14" x14ac:dyDescent="0.2">
      <c r="A67" s="13">
        <v>1933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1"/>
    </row>
    <row r="68" spans="1:14" x14ac:dyDescent="0.2">
      <c r="A68" s="13">
        <v>1934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11"/>
    </row>
    <row r="69" spans="1:14" x14ac:dyDescent="0.2">
      <c r="A69" s="13">
        <v>1935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11"/>
    </row>
    <row r="70" spans="1:14" x14ac:dyDescent="0.2">
      <c r="A70" s="13">
        <v>1936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11"/>
    </row>
    <row r="71" spans="1:14" x14ac:dyDescent="0.2">
      <c r="A71" s="13">
        <v>1937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11"/>
    </row>
    <row r="72" spans="1:14" x14ac:dyDescent="0.2">
      <c r="A72" s="13">
        <v>1938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11"/>
    </row>
    <row r="73" spans="1:14" x14ac:dyDescent="0.2">
      <c r="A73" s="13">
        <v>1939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11">
        <f>N22/'[1]Nederland (totaal)'!N46</f>
        <v>0.7248647870524606</v>
      </c>
    </row>
    <row r="74" spans="1:14" x14ac:dyDescent="0.2">
      <c r="A74" s="13">
        <v>1940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11"/>
    </row>
    <row r="75" spans="1:14" x14ac:dyDescent="0.2">
      <c r="A75" s="13">
        <v>1941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11"/>
    </row>
    <row r="76" spans="1:14" x14ac:dyDescent="0.2">
      <c r="A76" s="13">
        <v>1942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11"/>
    </row>
    <row r="77" spans="1:14" x14ac:dyDescent="0.2">
      <c r="A77" s="13">
        <v>1943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11">
        <f>N26/'[1]Nederland (totaal)'!N50</f>
        <v>0.66527851996535781</v>
      </c>
    </row>
    <row r="78" spans="1:14" x14ac:dyDescent="0.2">
      <c r="A78" s="13">
        <v>1944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11"/>
    </row>
    <row r="79" spans="1:14" x14ac:dyDescent="0.2">
      <c r="A79" s="13">
        <v>1945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11"/>
    </row>
    <row r="80" spans="1:14" x14ac:dyDescent="0.2">
      <c r="A80" s="13">
        <v>1946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11">
        <f>N29/'[1]Nederland (totaal)'!N53</f>
        <v>0.6602980842381907</v>
      </c>
    </row>
    <row r="81" spans="1:14" x14ac:dyDescent="0.2">
      <c r="A81" s="13">
        <v>1947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11">
        <f>N30/'[1]Nederland (totaal)'!N54</f>
        <v>0.54995029402348816</v>
      </c>
    </row>
    <row r="82" spans="1:14" x14ac:dyDescent="0.2">
      <c r="A82" s="13">
        <v>1948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11">
        <f>N31/'[1]Nederland (totaal)'!N55</f>
        <v>0.46523334046158149</v>
      </c>
    </row>
    <row r="83" spans="1:14" x14ac:dyDescent="0.2">
      <c r="A83" s="13">
        <v>1949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11">
        <f>N32/'[1]Nederland (totaal)'!N56</f>
        <v>0.40874233128834359</v>
      </c>
    </row>
    <row r="84" spans="1:14" x14ac:dyDescent="0.2">
      <c r="A84" s="13">
        <v>1950</v>
      </c>
      <c r="B84" s="20">
        <f>B33/'[1]Nederland (totaal)'!B57</f>
        <v>0.13271255616147065</v>
      </c>
      <c r="C84" s="20">
        <f>C33/'[1]Nederland (totaal)'!C57</f>
        <v>0.13897295032357188</v>
      </c>
      <c r="D84" s="20">
        <f>D33/'[1]Nederland (totaal)'!D57</f>
        <v>0.32186187036774772</v>
      </c>
      <c r="E84" s="20">
        <f>E33/'[1]Nederland (totaal)'!E57</f>
        <v>0.83057069596043087</v>
      </c>
      <c r="F84" s="20"/>
      <c r="G84" s="20">
        <f>G33/'[1]Nederland (totaal)'!G57</f>
        <v>0.26969224280101228</v>
      </c>
      <c r="H84" s="20">
        <f>H33/'[1]Nederland (totaal)'!H57</f>
        <v>0.39052584938205182</v>
      </c>
      <c r="I84" s="20">
        <f>I33/'[1]Nederland (totaal)'!I57</f>
        <v>0.1530335113238814</v>
      </c>
      <c r="J84" s="20">
        <f>J33/'[1]Nederland (totaal)'!J57</f>
        <v>0.20690096833938845</v>
      </c>
      <c r="K84" s="20">
        <f>K33/'[1]Nederland (totaal)'!K57</f>
        <v>0.13406681275907198</v>
      </c>
      <c r="L84" s="20">
        <f>L33/'[1]Nederland (totaal)'!L57</f>
        <v>0.26917454671336533</v>
      </c>
      <c r="M84" s="20">
        <f>M33/'[1]Nederland (totaal)'!M57</f>
        <v>0.77742860684332304</v>
      </c>
      <c r="N84" s="11">
        <f>N33/'[1]Nederland (totaal)'!N57</f>
        <v>0.39057742089179009</v>
      </c>
    </row>
    <row r="85" spans="1:14" x14ac:dyDescent="0.2">
      <c r="A85" s="13">
        <v>1951</v>
      </c>
      <c r="B85" s="20">
        <f>B34/'[1]Nederland (totaal)'!B58</f>
        <v>0.11950660671524799</v>
      </c>
      <c r="C85" s="20">
        <f>C34/'[1]Nederland (totaal)'!C58</f>
        <v>0.18665155857717347</v>
      </c>
      <c r="D85" s="20">
        <f>D34/'[1]Nederland (totaal)'!D58</f>
        <v>0.25592721434305593</v>
      </c>
      <c r="E85" s="20">
        <f>E34/'[1]Nederland (totaal)'!E58</f>
        <v>0.75695273180096512</v>
      </c>
      <c r="F85" s="20"/>
      <c r="G85" s="20">
        <f>G34/'[1]Nederland (totaal)'!G58</f>
        <v>0.20179121784215043</v>
      </c>
      <c r="H85" s="20">
        <f>H34/'[1]Nederland (totaal)'!H58</f>
        <v>0.3809013944859414</v>
      </c>
      <c r="I85" s="20">
        <f>I34/'[1]Nederland (totaal)'!I58</f>
        <v>0.13637603754826477</v>
      </c>
      <c r="J85" s="20">
        <f>J34/'[1]Nederland (totaal)'!J58</f>
        <v>0.19845248755576822</v>
      </c>
      <c r="K85" s="20">
        <f>K34/'[1]Nederland (totaal)'!K58</f>
        <v>0.12688645446285449</v>
      </c>
      <c r="L85" s="20">
        <f>L34/'[1]Nederland (totaal)'!L58</f>
        <v>0.24619150306363219</v>
      </c>
      <c r="M85" s="20">
        <f>M34/'[1]Nederland (totaal)'!M58</f>
        <v>0.75625435974589117</v>
      </c>
      <c r="N85" s="11">
        <f>N34/'[1]Nederland (totaal)'!N58</f>
        <v>0.35602298075415012</v>
      </c>
    </row>
    <row r="86" spans="1:14" x14ac:dyDescent="0.2">
      <c r="A86" s="13">
        <v>1952</v>
      </c>
      <c r="B86" s="20">
        <f>B35/'[1]Nederland (totaal)'!B59</f>
        <v>0.12925774440123375</v>
      </c>
      <c r="C86" s="20">
        <f>C35/'[1]Nederland (totaal)'!C59</f>
        <v>0.1882235749861649</v>
      </c>
      <c r="D86" s="20">
        <f>D35/'[1]Nederland (totaal)'!D59</f>
        <v>0.21507550388576482</v>
      </c>
      <c r="E86" s="20">
        <f>E35/'[1]Nederland (totaal)'!E59</f>
        <v>0.73741500167209817</v>
      </c>
      <c r="F86" s="20"/>
      <c r="G86" s="20">
        <f>G35/'[1]Nederland (totaal)'!G59</f>
        <v>0.18448860689905322</v>
      </c>
      <c r="H86" s="20">
        <f>H35/'[1]Nederland (totaal)'!H59</f>
        <v>0.36922687970875262</v>
      </c>
      <c r="I86" s="20">
        <f>I35/'[1]Nederland (totaal)'!I59</f>
        <v>0.17073896863370547</v>
      </c>
      <c r="J86" s="20">
        <f>J35/'[1]Nederland (totaal)'!J59</f>
        <v>0.19201039349930979</v>
      </c>
      <c r="K86" s="20">
        <f>K35/'[1]Nederland (totaal)'!K59</f>
        <v>0.12587695290838907</v>
      </c>
      <c r="L86" s="20">
        <f>L35/'[1]Nederland (totaal)'!L59</f>
        <v>0.21313434446295262</v>
      </c>
      <c r="M86" s="20">
        <f>M35/'[1]Nederland (totaal)'!M59</f>
        <v>0.75646656185997241</v>
      </c>
      <c r="N86" s="11">
        <f>N35/'[1]Nederland (totaal)'!N59</f>
        <v>0.34387021559883579</v>
      </c>
    </row>
    <row r="87" spans="1:14" x14ac:dyDescent="0.2">
      <c r="A87" s="13">
        <v>1953</v>
      </c>
      <c r="B87" s="20">
        <f>B36/'[1]Nederland (totaal)'!B60</f>
        <v>0.14319274278072933</v>
      </c>
      <c r="C87" s="20">
        <f>C36/'[1]Nederland (totaal)'!C60</f>
        <v>0.19567500913408842</v>
      </c>
      <c r="D87" s="20">
        <f>D36/'[1]Nederland (totaal)'!D60</f>
        <v>0.15794037217368104</v>
      </c>
      <c r="E87" s="20">
        <f>E36/'[1]Nederland (totaal)'!E60</f>
        <v>0.74847310976644221</v>
      </c>
      <c r="F87" s="20"/>
      <c r="G87" s="20">
        <f>G36/'[1]Nederland (totaal)'!G60</f>
        <v>0.18730601774956018</v>
      </c>
      <c r="H87" s="20">
        <f>H36/'[1]Nederland (totaal)'!H60</f>
        <v>0.37671726267043992</v>
      </c>
      <c r="I87" s="20">
        <f>I36/'[1]Nederland (totaal)'!I60</f>
        <v>0.1047280306291203</v>
      </c>
      <c r="J87" s="20">
        <f>J36/'[1]Nederland (totaal)'!J60</f>
        <v>0.18502913176169516</v>
      </c>
      <c r="K87" s="20">
        <f>K36/'[1]Nederland (totaal)'!K60</f>
        <v>0.12259573515140959</v>
      </c>
      <c r="L87" s="20">
        <f>L36/'[1]Nederland (totaal)'!L60</f>
        <v>0.20498620180601901</v>
      </c>
      <c r="M87" s="20">
        <f>M36/'[1]Nederland (totaal)'!M60</f>
        <v>0.75735227670654148</v>
      </c>
      <c r="N87" s="11">
        <f>N36/'[1]Nederland (totaal)'!N60</f>
        <v>0.34347264350111861</v>
      </c>
    </row>
    <row r="88" spans="1:14" x14ac:dyDescent="0.2">
      <c r="A88" s="13">
        <v>1954</v>
      </c>
      <c r="B88" s="20">
        <f>B37/'[1]Nederland (totaal)'!B61</f>
        <v>0.13998818665091553</v>
      </c>
      <c r="C88" s="20">
        <f>C37/'[1]Nederland (totaal)'!C61</f>
        <v>0.18798088410991637</v>
      </c>
      <c r="D88" s="20">
        <f>D37/'[1]Nederland (totaal)'!D61</f>
        <v>7.6037508123665401E-2</v>
      </c>
      <c r="E88" s="20">
        <f>E37/'[1]Nederland (totaal)'!E61</f>
        <v>0.73001687173948338</v>
      </c>
      <c r="F88" s="20"/>
      <c r="G88" s="20">
        <f>G37/'[1]Nederland (totaal)'!G61</f>
        <v>0.17618023789149936</v>
      </c>
      <c r="H88" s="20">
        <f>H37/'[1]Nederland (totaal)'!H61</f>
        <v>0.37611903942953578</v>
      </c>
      <c r="I88" s="20">
        <f>I37/'[1]Nederland (totaal)'!I61</f>
        <v>0.10236020719270489</v>
      </c>
      <c r="J88" s="20">
        <f>J37/'[1]Nederland (totaal)'!J61</f>
        <v>0.18227774256583235</v>
      </c>
      <c r="K88" s="20">
        <f>K37/'[1]Nederland (totaal)'!K61</f>
        <v>9.9838838144123421E-2</v>
      </c>
      <c r="L88" s="20">
        <f>L37/'[1]Nederland (totaal)'!L61</f>
        <v>0.23143735809848767</v>
      </c>
      <c r="M88" s="20">
        <f>M37/'[1]Nederland (totaal)'!M61</f>
        <v>0.76139658288554524</v>
      </c>
      <c r="N88" s="11">
        <f>N37/'[1]Nederland (totaal)'!N61</f>
        <v>0.34358511118786356</v>
      </c>
    </row>
    <row r="89" spans="1:14" x14ac:dyDescent="0.2">
      <c r="A89" s="13">
        <v>1955</v>
      </c>
      <c r="B89" s="20">
        <f>B38/'[1]Nederland (totaal)'!B62</f>
        <v>0.12103507711593132</v>
      </c>
      <c r="C89" s="20">
        <f>C38/'[1]Nederland (totaal)'!C62</f>
        <v>0.15392546007526159</v>
      </c>
      <c r="D89" s="20">
        <f>D38/'[1]Nederland (totaal)'!D62</f>
        <v>0.19841959013546373</v>
      </c>
      <c r="E89" s="20">
        <f>E38/'[1]Nederland (totaal)'!E62</f>
        <v>0.75799120535897746</v>
      </c>
      <c r="F89" s="20"/>
      <c r="G89" s="20">
        <f>G38/'[1]Nederland (totaal)'!G62</f>
        <v>0.31486301999311306</v>
      </c>
      <c r="H89" s="20">
        <f>H38/'[1]Nederland (totaal)'!H62</f>
        <v>0.49876680069094353</v>
      </c>
      <c r="I89" s="20">
        <f>I38/'[1]Nederland (totaal)'!I62</f>
        <v>6.0726495942308563E-2</v>
      </c>
      <c r="J89" s="20">
        <f>J38/'[1]Nederland (totaal)'!J62</f>
        <v>0.19433114382579394</v>
      </c>
      <c r="K89" s="20">
        <f>K38/'[1]Nederland (totaal)'!K62</f>
        <v>7.99643387213608E-2</v>
      </c>
      <c r="L89" s="20">
        <f>L38/'[1]Nederland (totaal)'!L62</f>
        <v>0.40298483433686444</v>
      </c>
      <c r="M89" s="20">
        <f>M38/'[1]Nederland (totaal)'!M62</f>
        <v>0.79936205541187322</v>
      </c>
      <c r="N89" s="11">
        <f>N38/'[1]Nederland (totaal)'!N62</f>
        <v>0.42910354283681224</v>
      </c>
    </row>
    <row r="90" spans="1:14" x14ac:dyDescent="0.2">
      <c r="A90" s="13">
        <v>1956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11"/>
    </row>
    <row r="91" spans="1:14" x14ac:dyDescent="0.2">
      <c r="A91" s="13">
        <v>1957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11"/>
    </row>
    <row r="92" spans="1:14" x14ac:dyDescent="0.2">
      <c r="A92" s="13">
        <v>1958</v>
      </c>
      <c r="B92" s="20">
        <f>B41/'[1]Nederland (totaal)'!B65</f>
        <v>9.2412028150991685E-2</v>
      </c>
      <c r="C92" s="20">
        <f>C41/'[1]Nederland (totaal)'!C65</f>
        <v>0.12035972283650304</v>
      </c>
      <c r="D92" s="20">
        <f>D41/'[1]Nederland (totaal)'!D65</f>
        <v>0.10920235502863133</v>
      </c>
      <c r="E92" s="20">
        <f>E41/'[1]Nederland (totaal)'!E65</f>
        <v>0.7343461261646792</v>
      </c>
      <c r="F92" s="20">
        <f>F41/'[1]Nederland (totaal)'!F65</f>
        <v>0</v>
      </c>
      <c r="G92" s="20">
        <f>G41/'[1]Nederland (totaal)'!G65</f>
        <v>0.28391030442174026</v>
      </c>
      <c r="H92" s="20">
        <f>H41/'[1]Nederland (totaal)'!H65</f>
        <v>0.52466529014416119</v>
      </c>
      <c r="I92" s="20">
        <f>I41/'[1]Nederland (totaal)'!I65</f>
        <v>6.0269578359705124E-2</v>
      </c>
      <c r="J92" s="20">
        <f>J41/'[1]Nederland (totaal)'!J65</f>
        <v>0.18634227974963508</v>
      </c>
      <c r="K92" s="20">
        <f>K41/'[1]Nederland (totaal)'!K65</f>
        <v>5.0319584645822112E-2</v>
      </c>
      <c r="L92" s="20">
        <f>L41/'[1]Nederland (totaal)'!L65</f>
        <v>0.27700346760466621</v>
      </c>
      <c r="M92" s="20">
        <f>M41/'[1]Nederland (totaal)'!M65</f>
        <v>0.77442578157957931</v>
      </c>
      <c r="N92" s="11">
        <f>N41/'[1]Nederland (totaal)'!N65</f>
        <v>0.39424591308508178</v>
      </c>
    </row>
    <row r="93" spans="1:14" x14ac:dyDescent="0.2">
      <c r="A93" s="13">
        <v>1959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11"/>
    </row>
    <row r="94" spans="1:14" x14ac:dyDescent="0.2">
      <c r="A94" s="13">
        <v>1960</v>
      </c>
      <c r="B94" s="20">
        <f>B43/'[1]Nederland (totaal)'!B67</f>
        <v>5.0937966908306126E-2</v>
      </c>
      <c r="C94" s="20">
        <f>C43/'[1]Nederland (totaal)'!C67</f>
        <v>7.7659443486825908E-2</v>
      </c>
      <c r="D94" s="20">
        <f>D43/'[1]Nederland (totaal)'!D67</f>
        <v>6.7502986857825562E-2</v>
      </c>
      <c r="E94" s="20">
        <f>E43/'[1]Nederland (totaal)'!E67</f>
        <v>0.72072061443352486</v>
      </c>
      <c r="F94" s="20">
        <f>F43/'[1]Nederland (totaal)'!F67</f>
        <v>0</v>
      </c>
      <c r="G94" s="20">
        <f>G43/'[1]Nederland (totaal)'!G67</f>
        <v>0.24935120786997741</v>
      </c>
      <c r="H94" s="20">
        <f>H43/'[1]Nederland (totaal)'!H67</f>
        <v>0.50003226972325487</v>
      </c>
      <c r="I94" s="20">
        <f>I43/'[1]Nederland (totaal)'!I67</f>
        <v>3.5063691997515453E-2</v>
      </c>
      <c r="J94" s="20">
        <f>J43/'[1]Nederland (totaal)'!J67</f>
        <v>0.16142992922330185</v>
      </c>
      <c r="K94" s="20">
        <f>K43/'[1]Nederland (totaal)'!K67</f>
        <v>3.8211221988795521E-2</v>
      </c>
      <c r="L94" s="20">
        <f>L43/'[1]Nederland (totaal)'!L67</f>
        <v>0.2033260062700443</v>
      </c>
      <c r="M94" s="20">
        <f>M43/'[1]Nederland (totaal)'!M67</f>
        <v>0.74240606383839514</v>
      </c>
      <c r="N94" s="11">
        <f>N43/'[1]Nederland (totaal)'!N67</f>
        <v>0.35163380170099429</v>
      </c>
    </row>
    <row r="95" spans="1:14" x14ac:dyDescent="0.2">
      <c r="A95" s="13">
        <v>1961</v>
      </c>
      <c r="B95" s="20">
        <f>B44/'[1]Nederland (totaal)'!B68</f>
        <v>4.6571622539035976E-2</v>
      </c>
      <c r="C95" s="20">
        <f>C44/'[1]Nederland (totaal)'!C68</f>
        <v>5.6823852295409177E-2</v>
      </c>
      <c r="D95" s="20">
        <f>D44/'[1]Nederland (totaal)'!D68</f>
        <v>0.11990716864363073</v>
      </c>
      <c r="E95" s="20">
        <f>E44/'[1]Nederland (totaal)'!E68</f>
        <v>0.67627525787763176</v>
      </c>
      <c r="F95" s="20">
        <f>F44/'[1]Nederland (totaal)'!F68</f>
        <v>1.2637731527190869E-3</v>
      </c>
      <c r="G95" s="20">
        <f>G44/'[1]Nederland (totaal)'!G68</f>
        <v>0.24258224972092166</v>
      </c>
      <c r="H95" s="20">
        <f>H44/'[1]Nederland (totaal)'!H68</f>
        <v>0.46229184695140196</v>
      </c>
      <c r="I95" s="20">
        <f>I44/'[1]Nederland (totaal)'!I68</f>
        <v>3.9287630288166772E-2</v>
      </c>
      <c r="J95" s="20">
        <f>J44/'[1]Nederland (totaal)'!J68</f>
        <v>0.15101318351075282</v>
      </c>
      <c r="K95" s="20">
        <f>K44/'[1]Nederland (totaal)'!K68</f>
        <v>3.1551352080383031E-2</v>
      </c>
      <c r="L95" s="20">
        <f>L44/'[1]Nederland (totaal)'!L68</f>
        <v>0.18484538185294536</v>
      </c>
      <c r="M95" s="20">
        <f>M44/'[1]Nederland (totaal)'!M68</f>
        <v>0.7120574776361126</v>
      </c>
      <c r="N95" s="11">
        <f>N44/'[1]Nederland (totaal)'!N68</f>
        <v>0.32887851875769591</v>
      </c>
    </row>
    <row r="96" spans="1:14" x14ac:dyDescent="0.2">
      <c r="A96" s="13">
        <v>1962</v>
      </c>
      <c r="B96" s="20">
        <f>B45/'[1]Nederland (totaal)'!B69</f>
        <v>2.2071221844721278E-2</v>
      </c>
      <c r="C96" s="20">
        <f>C45/'[1]Nederland (totaal)'!C69</f>
        <v>5.4882688649334176E-2</v>
      </c>
      <c r="D96" s="20">
        <f>D45/'[1]Nederland (totaal)'!D69</f>
        <v>9.0106465853025189E-2</v>
      </c>
      <c r="E96" s="20">
        <f>E45/'[1]Nederland (totaal)'!E69</f>
        <v>0.68572003622823785</v>
      </c>
      <c r="F96" s="20">
        <f>F45/'[1]Nederland (totaal)'!F69</f>
        <v>9.5589002050818599E-3</v>
      </c>
      <c r="G96" s="20">
        <f>G45/'[1]Nederland (totaal)'!G69</f>
        <v>0.22139821288694189</v>
      </c>
      <c r="H96" s="20">
        <f>H45/'[1]Nederland (totaal)'!H69</f>
        <v>0.42388336702788088</v>
      </c>
      <c r="I96" s="20">
        <f>I45/'[1]Nederland (totaal)'!I69</f>
        <v>3.5414849781050861E-2</v>
      </c>
      <c r="J96" s="20">
        <f>J45/'[1]Nederland (totaal)'!J69</f>
        <v>0.13287772756786534</v>
      </c>
      <c r="K96" s="20">
        <f>K45/'[1]Nederland (totaal)'!K69</f>
        <v>2.4956863827731386E-2</v>
      </c>
      <c r="L96" s="20">
        <f>L45/'[1]Nederland (totaal)'!L69</f>
        <v>0.13244387923105749</v>
      </c>
      <c r="M96" s="20">
        <f>M45/'[1]Nederland (totaal)'!M69</f>
        <v>0.68152582979069332</v>
      </c>
      <c r="N96" s="11">
        <f>N45/'[1]Nederland (totaal)'!N69</f>
        <v>0.29746992104456349</v>
      </c>
    </row>
    <row r="97" spans="1:14" x14ac:dyDescent="0.2">
      <c r="A97" s="13">
        <v>1963</v>
      </c>
      <c r="B97" s="20">
        <f>B46/'[1]Nederland (totaal)'!B70</f>
        <v>4.0004762471722827E-2</v>
      </c>
      <c r="C97" s="20">
        <f>C46/'[1]Nederland (totaal)'!C70</f>
        <v>3.0130067801300682E-2</v>
      </c>
      <c r="D97" s="20">
        <f>D46/'[1]Nederland (totaal)'!D70</f>
        <v>9.3585592877377582E-2</v>
      </c>
      <c r="E97" s="20">
        <f>E46/'[1]Nederland (totaal)'!E70</f>
        <v>0.62788373312360723</v>
      </c>
      <c r="F97" s="20">
        <f>F46/'[1]Nederland (totaal)'!F70</f>
        <v>0</v>
      </c>
      <c r="G97" s="20">
        <f>G46/'[1]Nederland (totaal)'!G70</f>
        <v>0.13396129771263829</v>
      </c>
      <c r="H97" s="20">
        <f>H46/'[1]Nederland (totaal)'!H70</f>
        <v>0.35019701764236921</v>
      </c>
      <c r="I97" s="20">
        <f>I46/'[1]Nederland (totaal)'!I70</f>
        <v>2.717766986043663E-2</v>
      </c>
      <c r="J97" s="20">
        <f>J46/'[1]Nederland (totaal)'!J70</f>
        <v>0.12091029922977302</v>
      </c>
      <c r="K97" s="20">
        <f>K46/'[1]Nederland (totaal)'!K70</f>
        <v>1.7257444755856676E-2</v>
      </c>
      <c r="L97" s="20">
        <f>L46/'[1]Nederland (totaal)'!L70</f>
        <v>0.10691767846083881</v>
      </c>
      <c r="M97" s="20">
        <f>M46/'[1]Nederland (totaal)'!M70</f>
        <v>0.6476992983152442</v>
      </c>
      <c r="N97" s="11">
        <f>N46/'[1]Nederland (totaal)'!N70</f>
        <v>0.24088407797932895</v>
      </c>
    </row>
    <row r="98" spans="1:14" x14ac:dyDescent="0.2">
      <c r="A98" s="13">
        <v>1964</v>
      </c>
      <c r="B98" s="20">
        <f>B47/'[1]Nederland (totaal)'!B71</f>
        <v>3.0626061695265761E-2</v>
      </c>
      <c r="C98" s="20">
        <f>C47/'[1]Nederland (totaal)'!C71</f>
        <v>2.3912707011298561E-2</v>
      </c>
      <c r="D98" s="20">
        <f>D47/'[1]Nederland (totaal)'!D71</f>
        <v>9.1019786910197881E-2</v>
      </c>
      <c r="E98" s="20">
        <f>E47/'[1]Nederland (totaal)'!E71</f>
        <v>0.62272778593203126</v>
      </c>
      <c r="F98" s="20">
        <f>F47/'[1]Nederland (totaal)'!F71</f>
        <v>6.4723844928305891E-3</v>
      </c>
      <c r="G98" s="20">
        <f>G47/'[1]Nederland (totaal)'!G71</f>
        <v>9.6351024182546596E-2</v>
      </c>
      <c r="H98" s="20">
        <f>H47/'[1]Nederland (totaal)'!H71</f>
        <v>0.30755977400513129</v>
      </c>
      <c r="I98" s="20">
        <f>I47/'[1]Nederland (totaal)'!I71</f>
        <v>2.8120198053611059E-2</v>
      </c>
      <c r="J98" s="20">
        <f>J47/'[1]Nederland (totaal)'!J71</f>
        <v>0.10765881905405976</v>
      </c>
      <c r="K98" s="20">
        <f>K47/'[1]Nederland (totaal)'!K71</f>
        <v>1.2106713063650864E-2</v>
      </c>
      <c r="L98" s="20">
        <f>L47/'[1]Nederland (totaal)'!L71</f>
        <v>6.7511033360379322E-2</v>
      </c>
      <c r="M98" s="20">
        <f>M47/'[1]Nederland (totaal)'!M71</f>
        <v>0.58530235834348421</v>
      </c>
      <c r="N98" s="11">
        <f>N47/'[1]Nederland (totaal)'!N71</f>
        <v>0.19729745559813344</v>
      </c>
    </row>
    <row r="99" spans="1:14" x14ac:dyDescent="0.2">
      <c r="A99" s="13">
        <v>1965</v>
      </c>
      <c r="B99" s="20">
        <f>B48/'[1]Nederland (totaal)'!B72</f>
        <v>2.9511227890908209E-2</v>
      </c>
      <c r="C99" s="20">
        <f>C48/'[1]Nederland (totaal)'!C72</f>
        <v>2.5846153846153845E-2</v>
      </c>
      <c r="D99" s="20">
        <f>D48/'[1]Nederland (totaal)'!D72</f>
        <v>5.6229584694353713E-2</v>
      </c>
      <c r="E99" s="20">
        <f>E48/'[1]Nederland (totaal)'!E72</f>
        <v>0.57799871418074944</v>
      </c>
      <c r="F99" s="20">
        <f>F48/'[1]Nederland (totaal)'!F72</f>
        <v>0</v>
      </c>
      <c r="G99" s="20">
        <f>G48/'[1]Nederland (totaal)'!G72</f>
        <v>7.4501030213280584E-2</v>
      </c>
      <c r="H99" s="20">
        <f>H48/'[1]Nederland (totaal)'!H72</f>
        <v>0.26144641514807915</v>
      </c>
      <c r="I99" s="20">
        <f>I48/'[1]Nederland (totaal)'!I72</f>
        <v>3.3131492556516109E-2</v>
      </c>
      <c r="J99" s="20">
        <f>J48/'[1]Nederland (totaal)'!J72</f>
        <v>0.10234521217676941</v>
      </c>
      <c r="K99" s="20">
        <f>K48/'[1]Nederland (totaal)'!K72</f>
        <v>8.275838943053308E-3</v>
      </c>
      <c r="L99" s="20">
        <f>L48/'[1]Nederland (totaal)'!L72</f>
        <v>5.5376227546038867E-2</v>
      </c>
      <c r="M99" s="20">
        <f>M48/'[1]Nederland (totaal)'!M72</f>
        <v>0.53758523702053418</v>
      </c>
      <c r="N99" s="11">
        <f>N48/'[1]Nederland (totaal)'!N72</f>
        <v>0.16786225889198583</v>
      </c>
    </row>
    <row r="100" spans="1:14" x14ac:dyDescent="0.2">
      <c r="A100" s="13">
        <v>1966</v>
      </c>
      <c r="B100" s="20">
        <f>B49/'[1]Nederland (totaal)'!B73</f>
        <v>2.5486250838363516E-2</v>
      </c>
      <c r="C100" s="20">
        <f>C49/'[1]Nederland (totaal)'!C73</f>
        <v>1.8297424637482275E-2</v>
      </c>
      <c r="D100" s="20">
        <f>D49/'[1]Nederland (totaal)'!D73</f>
        <v>2.5305895439377085E-2</v>
      </c>
      <c r="E100" s="20">
        <f>E49/'[1]Nederland (totaal)'!E73</f>
        <v>0.42487003419421204</v>
      </c>
      <c r="F100" s="20">
        <f>F49/'[1]Nederland (totaal)'!F73</f>
        <v>0</v>
      </c>
      <c r="G100" s="20">
        <f>G49/'[1]Nederland (totaal)'!G73</f>
        <v>5.7258627694121454E-2</v>
      </c>
      <c r="H100" s="20">
        <f>H49/'[1]Nederland (totaal)'!H73</f>
        <v>0.2222566050819938</v>
      </c>
      <c r="I100" s="20">
        <f>I49/'[1]Nederland (totaal)'!I73</f>
        <v>1.1189827429609445E-2</v>
      </c>
      <c r="J100" s="20">
        <f>J49/'[1]Nederland (totaal)'!J73</f>
        <v>9.3833647054760216E-2</v>
      </c>
      <c r="K100" s="20">
        <f>K49/'[1]Nederland (totaal)'!K73</f>
        <v>6.4586179230250607E-3</v>
      </c>
      <c r="L100" s="20">
        <f>L49/'[1]Nederland (totaal)'!L73</f>
        <v>4.208287730776876E-2</v>
      </c>
      <c r="M100" s="20">
        <f>M49/'[1]Nederland (totaal)'!M73</f>
        <v>0.48039214401846742</v>
      </c>
      <c r="N100" s="11">
        <f>N49/'[1]Nederland (totaal)'!N73</f>
        <v>0.13721409639326826</v>
      </c>
    </row>
    <row r="101" spans="1:14" x14ac:dyDescent="0.2">
      <c r="A101" s="13">
        <v>1967</v>
      </c>
      <c r="B101" s="20">
        <f>B50/'[1]Nederland (totaal)'!B74</f>
        <v>2.6487070590304824E-2</v>
      </c>
      <c r="C101" s="20">
        <f>C50/'[1]Nederland (totaal)'!C74</f>
        <v>4.24345986411164E-2</v>
      </c>
      <c r="D101" s="20">
        <f>D50/'[1]Nederland (totaal)'!D74</f>
        <v>5.4191094913642844E-2</v>
      </c>
      <c r="E101" s="20">
        <f>E50/'[1]Nederland (totaal)'!E74</f>
        <v>0.4233050596120766</v>
      </c>
      <c r="F101" s="20">
        <f>F50/'[1]Nederland (totaal)'!F74</f>
        <v>0</v>
      </c>
      <c r="G101" s="20">
        <f>G50/'[1]Nederland (totaal)'!G74</f>
        <v>5.6561895073075512E-2</v>
      </c>
      <c r="H101" s="20">
        <f>H50/'[1]Nederland (totaal)'!H74</f>
        <v>0.19419423341391456</v>
      </c>
      <c r="I101" s="20">
        <f>I50/'[1]Nederland (totaal)'!I74</f>
        <v>7.2929300206939886E-3</v>
      </c>
      <c r="J101" s="20">
        <f>J50/'[1]Nederland (totaal)'!J74</f>
        <v>8.9856789648455851E-2</v>
      </c>
      <c r="K101" s="20">
        <f>K50/'[1]Nederland (totaal)'!K74</f>
        <v>4.6583924145529188E-3</v>
      </c>
      <c r="L101" s="20">
        <f>L50/'[1]Nederland (totaal)'!L74</f>
        <v>2.8943563568614515E-2</v>
      </c>
      <c r="M101" s="20">
        <f>M50/'[1]Nederland (totaal)'!M74</f>
        <v>0.45260499579100022</v>
      </c>
      <c r="N101" s="11">
        <f>N50/'[1]Nederland (totaal)'!N74</f>
        <v>0.12373691012384218</v>
      </c>
    </row>
    <row r="102" spans="1:14" x14ac:dyDescent="0.2">
      <c r="A102" s="13">
        <v>1968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11"/>
    </row>
    <row r="103" spans="1:14" x14ac:dyDescent="0.2">
      <c r="A103" s="13">
        <v>1969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11"/>
    </row>
    <row r="104" spans="1:14" x14ac:dyDescent="0.2">
      <c r="A104" s="17">
        <v>1970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3"/>
    </row>
  </sheetData>
  <mergeCells count="1">
    <mergeCell ref="A1:N1"/>
  </mergeCells>
  <phoneticPr fontId="0" type="noConversion"/>
  <printOptions horizontalCentered="1" gridLines="1"/>
  <pageMargins left="1.1811023622047245" right="0.78740157480314965" top="1.1811023622047245" bottom="1.1811023622047245" header="0.59055118110236227" footer="0.59055118110236227"/>
  <pageSetup paperSize="9" scale="55" orientation="portrait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rowBreaks count="1" manualBreakCount="1">
    <brk id="53" max="65535" man="1"/>
  </rowBreaks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4"/>
  <sheetViews>
    <sheetView zoomScale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10.7109375" style="2" customWidth="1"/>
    <col min="2" max="14" width="12.7109375" style="2" customWidth="1"/>
    <col min="15" max="59" width="10.7109375" style="2" customWidth="1"/>
    <col min="60" max="16384" width="9.140625" style="2"/>
  </cols>
  <sheetData>
    <row r="1" spans="1:29" ht="39.950000000000003" customHeight="1" x14ac:dyDescent="0.2">
      <c r="A1" s="42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  <c r="AC1" s="16"/>
    </row>
    <row r="2" spans="1:29" ht="24.95" customHeight="1" x14ac:dyDescent="0.2">
      <c r="A2" s="12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</row>
    <row r="3" spans="1:29" x14ac:dyDescent="0.2">
      <c r="A3" s="27">
        <v>1920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</row>
    <row r="4" spans="1:29" x14ac:dyDescent="0.2">
      <c r="A4" s="13">
        <v>1921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</row>
    <row r="5" spans="1:29" x14ac:dyDescent="0.2">
      <c r="A5" s="13">
        <v>1922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1:29" x14ac:dyDescent="0.2">
      <c r="A6" s="13">
        <v>1923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1:29" x14ac:dyDescent="0.2">
      <c r="A7" s="13">
        <v>1924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spans="1:29" x14ac:dyDescent="0.2">
      <c r="A8" s="13">
        <v>1925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</row>
    <row r="9" spans="1:29" x14ac:dyDescent="0.2">
      <c r="A9" s="13">
        <v>1926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/>
    </row>
    <row r="10" spans="1:29" x14ac:dyDescent="0.2">
      <c r="A10" s="13">
        <v>1927</v>
      </c>
      <c r="B10" s="14">
        <v>130</v>
      </c>
      <c r="C10" s="14">
        <v>124</v>
      </c>
      <c r="D10" s="14">
        <v>15</v>
      </c>
      <c r="E10" s="14">
        <v>33</v>
      </c>
      <c r="F10" s="14"/>
      <c r="G10" s="14">
        <f>345+282</f>
        <v>627</v>
      </c>
      <c r="H10" s="14">
        <f>29+42</f>
        <v>71</v>
      </c>
      <c r="I10" s="14">
        <f>83+35</f>
        <v>118</v>
      </c>
      <c r="J10" s="14"/>
      <c r="K10" s="14">
        <v>683</v>
      </c>
      <c r="L10" s="14">
        <f>163+57</f>
        <v>220</v>
      </c>
      <c r="M10" s="14">
        <v>100</v>
      </c>
      <c r="N10" s="15">
        <f>SUM(B10:M10)</f>
        <v>2121</v>
      </c>
      <c r="AC10" s="16"/>
    </row>
    <row r="11" spans="1:29" x14ac:dyDescent="0.2">
      <c r="A11" s="13">
        <v>1928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/>
      <c r="AC11" s="16"/>
    </row>
    <row r="12" spans="1:29" x14ac:dyDescent="0.2">
      <c r="A12" s="13">
        <v>1929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/>
      <c r="AC12" s="16"/>
    </row>
    <row r="13" spans="1:29" x14ac:dyDescent="0.2">
      <c r="A13" s="13">
        <v>1930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/>
      <c r="AC13" s="16"/>
    </row>
    <row r="14" spans="1:29" x14ac:dyDescent="0.2">
      <c r="A14" s="13">
        <v>1931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/>
      <c r="AC14" s="16"/>
    </row>
    <row r="15" spans="1:29" x14ac:dyDescent="0.2">
      <c r="A15" s="13">
        <v>1932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/>
      <c r="AC15" s="16"/>
    </row>
    <row r="16" spans="1:29" x14ac:dyDescent="0.2">
      <c r="A16" s="13">
        <v>1933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  <c r="AC16" s="16"/>
    </row>
    <row r="17" spans="1:29" x14ac:dyDescent="0.2">
      <c r="A17" s="13">
        <v>1934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/>
      <c r="AC17" s="16"/>
    </row>
    <row r="18" spans="1:29" x14ac:dyDescent="0.2">
      <c r="A18" s="13">
        <v>1935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/>
      <c r="AC18" s="16"/>
    </row>
    <row r="19" spans="1:29" x14ac:dyDescent="0.2">
      <c r="A19" s="13">
        <v>1936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  <c r="AC19" s="16"/>
    </row>
    <row r="20" spans="1:29" x14ac:dyDescent="0.2">
      <c r="A20" s="13">
        <v>1937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AC20" s="16"/>
    </row>
    <row r="21" spans="1:29" x14ac:dyDescent="0.2">
      <c r="A21" s="13">
        <v>1938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5"/>
      <c r="AC21" s="16"/>
    </row>
    <row r="22" spans="1:29" x14ac:dyDescent="0.2">
      <c r="A22" s="13">
        <v>1939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5">
        <v>3157</v>
      </c>
      <c r="AC22" s="16"/>
    </row>
    <row r="23" spans="1:29" x14ac:dyDescent="0.2">
      <c r="A23" s="13">
        <v>1940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5"/>
    </row>
    <row r="24" spans="1:29" x14ac:dyDescent="0.2">
      <c r="A24" s="13">
        <v>1941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5"/>
    </row>
    <row r="25" spans="1:29" x14ac:dyDescent="0.2">
      <c r="A25" s="13">
        <v>1942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5"/>
    </row>
    <row r="26" spans="1:29" x14ac:dyDescent="0.2">
      <c r="A26" s="13">
        <v>1943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5">
        <v>3367</v>
      </c>
    </row>
    <row r="27" spans="1:29" x14ac:dyDescent="0.2">
      <c r="A27" s="13">
        <v>1944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5"/>
    </row>
    <row r="28" spans="1:29" x14ac:dyDescent="0.2">
      <c r="A28" s="13">
        <v>1945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5"/>
    </row>
    <row r="29" spans="1:29" x14ac:dyDescent="0.2">
      <c r="A29" s="13">
        <v>1946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">
        <v>2795</v>
      </c>
    </row>
    <row r="30" spans="1:29" x14ac:dyDescent="0.2">
      <c r="A30" s="13">
        <v>1947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5"/>
    </row>
    <row r="31" spans="1:29" x14ac:dyDescent="0.2">
      <c r="A31" s="13">
        <v>1948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/>
      <c r="AC31" s="16"/>
    </row>
    <row r="32" spans="1:29" x14ac:dyDescent="0.2">
      <c r="A32" s="13">
        <v>1949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5"/>
      <c r="AC32" s="16"/>
    </row>
    <row r="33" spans="1:29" x14ac:dyDescent="0.2">
      <c r="A33" s="13">
        <v>1950</v>
      </c>
      <c r="B33" s="14">
        <v>182.42</v>
      </c>
      <c r="C33" s="14">
        <v>159.66</v>
      </c>
      <c r="D33" s="14">
        <v>18.77</v>
      </c>
      <c r="E33" s="14">
        <v>17.579999999999998</v>
      </c>
      <c r="F33" s="14"/>
      <c r="G33" s="14">
        <v>277.32</v>
      </c>
      <c r="H33" s="14">
        <v>47.71</v>
      </c>
      <c r="I33" s="14">
        <v>446.92</v>
      </c>
      <c r="J33" s="14">
        <v>344.48</v>
      </c>
      <c r="K33" s="14">
        <v>796.85</v>
      </c>
      <c r="L33" s="14">
        <f>667.03+0.2</f>
        <v>667.23</v>
      </c>
      <c r="M33" s="14">
        <v>119.42</v>
      </c>
      <c r="N33" s="15">
        <f>SUM(B33:M33)</f>
        <v>3078.36</v>
      </c>
      <c r="AC33" s="16"/>
    </row>
    <row r="34" spans="1:29" x14ac:dyDescent="0.2">
      <c r="A34" s="13">
        <v>1951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5"/>
      <c r="AC34" s="16"/>
    </row>
    <row r="35" spans="1:29" x14ac:dyDescent="0.2">
      <c r="A35" s="13">
        <v>1952</v>
      </c>
      <c r="B35" s="14">
        <v>162.6</v>
      </c>
      <c r="C35" s="14">
        <v>146.33000000000001</v>
      </c>
      <c r="D35" s="14">
        <v>19.21</v>
      </c>
      <c r="E35" s="14">
        <v>8.77</v>
      </c>
      <c r="F35" s="14"/>
      <c r="G35" s="14">
        <v>193.08</v>
      </c>
      <c r="H35" s="14">
        <v>37.07</v>
      </c>
      <c r="I35" s="14">
        <v>421.13</v>
      </c>
      <c r="J35" s="14">
        <v>279.52</v>
      </c>
      <c r="K35" s="14">
        <v>611.33000000000004</v>
      </c>
      <c r="L35" s="14">
        <v>525.45000000000005</v>
      </c>
      <c r="M35" s="14">
        <v>96.34</v>
      </c>
      <c r="N35" s="15">
        <f>SUM(B35:M35)</f>
        <v>2500.83</v>
      </c>
      <c r="AC35" s="16"/>
    </row>
    <row r="36" spans="1:29" x14ac:dyDescent="0.2">
      <c r="A36" s="13">
        <v>1953</v>
      </c>
      <c r="B36" s="14">
        <v>133.72999999999999</v>
      </c>
      <c r="C36" s="14">
        <v>137.6</v>
      </c>
      <c r="D36" s="14">
        <v>14.29</v>
      </c>
      <c r="E36" s="14">
        <v>5.9</v>
      </c>
      <c r="F36" s="14"/>
      <c r="G36" s="14">
        <v>186.89</v>
      </c>
      <c r="H36" s="14">
        <v>33.01</v>
      </c>
      <c r="I36" s="14">
        <v>396.41</v>
      </c>
      <c r="J36" s="14">
        <v>206.69</v>
      </c>
      <c r="K36" s="14">
        <v>442.21</v>
      </c>
      <c r="L36" s="14">
        <v>444.61</v>
      </c>
      <c r="M36" s="14">
        <v>75</v>
      </c>
      <c r="N36" s="15">
        <f>SUM(B36:M36)</f>
        <v>2076.34</v>
      </c>
      <c r="AC36" s="16"/>
    </row>
    <row r="37" spans="1:29" x14ac:dyDescent="0.2">
      <c r="A37" s="13">
        <v>1954</v>
      </c>
      <c r="B37" s="14">
        <v>109.44</v>
      </c>
      <c r="C37" s="14">
        <v>115.71</v>
      </c>
      <c r="D37" s="14">
        <v>8.16</v>
      </c>
      <c r="E37" s="14">
        <v>2.77</v>
      </c>
      <c r="F37" s="14"/>
      <c r="G37" s="14">
        <v>138.6</v>
      </c>
      <c r="H37" s="14">
        <v>23.73</v>
      </c>
      <c r="I37" s="14">
        <v>367.38</v>
      </c>
      <c r="J37" s="14">
        <v>157.88</v>
      </c>
      <c r="K37" s="14">
        <v>295.95999999999998</v>
      </c>
      <c r="L37" s="14">
        <v>343.83</v>
      </c>
      <c r="M37" s="14">
        <v>64.62</v>
      </c>
      <c r="N37" s="15">
        <f>SUM(B37:M37)</f>
        <v>1628.08</v>
      </c>
      <c r="AC37" s="16"/>
    </row>
    <row r="38" spans="1:29" x14ac:dyDescent="0.2">
      <c r="A38" s="13">
        <v>1955</v>
      </c>
      <c r="B38" s="14">
        <v>97.22</v>
      </c>
      <c r="C38" s="14">
        <v>91.73</v>
      </c>
      <c r="D38" s="14">
        <v>8.1300000000000008</v>
      </c>
      <c r="E38" s="14">
        <v>2.56</v>
      </c>
      <c r="F38" s="14"/>
      <c r="G38" s="14">
        <v>119.74</v>
      </c>
      <c r="H38" s="14">
        <v>21.39</v>
      </c>
      <c r="I38" s="14">
        <v>319.31</v>
      </c>
      <c r="J38" s="14">
        <v>138.13999999999999</v>
      </c>
      <c r="K38" s="14">
        <v>259.76</v>
      </c>
      <c r="L38" s="14">
        <v>280.62</v>
      </c>
      <c r="M38" s="14">
        <v>47.77</v>
      </c>
      <c r="N38" s="15">
        <f>SUM(B38:M38)</f>
        <v>1386.37</v>
      </c>
      <c r="AC38" s="16"/>
    </row>
    <row r="39" spans="1:29" x14ac:dyDescent="0.2">
      <c r="A39" s="13">
        <v>1956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5">
        <v>1381</v>
      </c>
      <c r="AC39" s="16"/>
    </row>
    <row r="40" spans="1:29" x14ac:dyDescent="0.2">
      <c r="A40" s="13">
        <v>1957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5"/>
      <c r="AC40" s="16"/>
    </row>
    <row r="41" spans="1:29" x14ac:dyDescent="0.2">
      <c r="A41" s="13">
        <v>1958</v>
      </c>
      <c r="B41" s="14">
        <v>78.22</v>
      </c>
      <c r="C41" s="14">
        <v>94.54</v>
      </c>
      <c r="D41" s="14">
        <v>5.94</v>
      </c>
      <c r="E41" s="14">
        <v>2.35</v>
      </c>
      <c r="F41" s="14">
        <v>7.26</v>
      </c>
      <c r="G41" s="14">
        <v>161.9</v>
      </c>
      <c r="H41" s="14">
        <v>25.97</v>
      </c>
      <c r="I41" s="14">
        <v>313.95</v>
      </c>
      <c r="J41" s="14">
        <v>119.15</v>
      </c>
      <c r="K41" s="14">
        <v>274.81</v>
      </c>
      <c r="L41" s="14">
        <v>194.17</v>
      </c>
      <c r="M41" s="14">
        <v>54.8</v>
      </c>
      <c r="N41" s="15">
        <f>SUM(B41:M41)</f>
        <v>1333.06</v>
      </c>
    </row>
    <row r="42" spans="1:29" x14ac:dyDescent="0.2">
      <c r="A42" s="13">
        <v>1959</v>
      </c>
      <c r="B42" s="14">
        <v>71</v>
      </c>
      <c r="C42" s="14">
        <v>82</v>
      </c>
      <c r="D42" s="14">
        <v>5</v>
      </c>
      <c r="E42" s="14">
        <v>2</v>
      </c>
      <c r="F42" s="14">
        <v>5</v>
      </c>
      <c r="G42" s="14">
        <v>175</v>
      </c>
      <c r="H42" s="14">
        <v>24</v>
      </c>
      <c r="I42" s="14">
        <v>336</v>
      </c>
      <c r="J42" s="14">
        <v>116</v>
      </c>
      <c r="K42" s="14">
        <v>281</v>
      </c>
      <c r="L42" s="14">
        <v>180</v>
      </c>
      <c r="M42" s="14">
        <v>35</v>
      </c>
      <c r="N42" s="15">
        <f>SUM(B42:M42)</f>
        <v>1312</v>
      </c>
    </row>
    <row r="43" spans="1:29" x14ac:dyDescent="0.2">
      <c r="A43" s="13">
        <v>1960</v>
      </c>
      <c r="B43" s="14">
        <v>60.14</v>
      </c>
      <c r="C43" s="14">
        <v>83.3</v>
      </c>
      <c r="D43" s="14">
        <v>5.27</v>
      </c>
      <c r="E43" s="14">
        <v>2.0699999999999998</v>
      </c>
      <c r="F43" s="14">
        <v>6.78</v>
      </c>
      <c r="G43" s="14">
        <v>184.21</v>
      </c>
      <c r="H43" s="14">
        <v>30.32</v>
      </c>
      <c r="I43" s="14">
        <v>325.77</v>
      </c>
      <c r="J43" s="14">
        <v>108.97</v>
      </c>
      <c r="K43" s="14">
        <v>304.10000000000002</v>
      </c>
      <c r="L43" s="14">
        <v>179.8</v>
      </c>
      <c r="M43" s="14">
        <v>46.38</v>
      </c>
      <c r="N43" s="15">
        <f t="shared" ref="N43:N50" si="0">SUM(B43:M43)</f>
        <v>1337.11</v>
      </c>
    </row>
    <row r="44" spans="1:29" x14ac:dyDescent="0.2">
      <c r="A44" s="13">
        <v>1961</v>
      </c>
      <c r="B44" s="14">
        <v>53.85</v>
      </c>
      <c r="C44" s="14">
        <v>80.06</v>
      </c>
      <c r="D44" s="14">
        <v>4.1900000000000004</v>
      </c>
      <c r="E44" s="14">
        <v>1.81</v>
      </c>
      <c r="F44" s="14">
        <v>9.9499999999999993</v>
      </c>
      <c r="G44" s="14">
        <v>204.36</v>
      </c>
      <c r="H44" s="14">
        <v>35.61</v>
      </c>
      <c r="I44" s="14">
        <v>325.82</v>
      </c>
      <c r="J44" s="14">
        <v>103.57</v>
      </c>
      <c r="K44" s="14">
        <v>305.66000000000003</v>
      </c>
      <c r="L44" s="14">
        <v>171.91</v>
      </c>
      <c r="M44" s="14">
        <v>50.38</v>
      </c>
      <c r="N44" s="15">
        <f t="shared" si="0"/>
        <v>1347.1700000000003</v>
      </c>
      <c r="AC44" s="16"/>
    </row>
    <row r="45" spans="1:29" x14ac:dyDescent="0.2">
      <c r="A45" s="13">
        <v>1962</v>
      </c>
      <c r="B45" s="14">
        <v>45.7</v>
      </c>
      <c r="C45" s="14">
        <v>65.52</v>
      </c>
      <c r="D45" s="14">
        <v>2.91</v>
      </c>
      <c r="E45" s="14">
        <v>2.4500000000000002</v>
      </c>
      <c r="F45" s="14">
        <v>7.35</v>
      </c>
      <c r="G45" s="14">
        <v>198.66</v>
      </c>
      <c r="H45" s="14">
        <v>36.94</v>
      </c>
      <c r="I45" s="14">
        <v>299.67</v>
      </c>
      <c r="J45" s="14">
        <v>96.51</v>
      </c>
      <c r="K45" s="14">
        <v>264.5</v>
      </c>
      <c r="L45" s="14">
        <v>154.99</v>
      </c>
      <c r="M45" s="14">
        <v>52.1</v>
      </c>
      <c r="N45" s="15">
        <f t="shared" si="0"/>
        <v>1227.3</v>
      </c>
      <c r="AC45" s="16"/>
    </row>
    <row r="46" spans="1:29" x14ac:dyDescent="0.2">
      <c r="A46" s="13">
        <v>1963</v>
      </c>
      <c r="B46" s="14">
        <v>36.85</v>
      </c>
      <c r="C46" s="14">
        <v>49.12</v>
      </c>
      <c r="D46" s="14">
        <v>3.64</v>
      </c>
      <c r="E46" s="14">
        <v>2.31</v>
      </c>
      <c r="F46" s="14">
        <v>2.92</v>
      </c>
      <c r="G46" s="14">
        <v>180.14</v>
      </c>
      <c r="H46" s="14">
        <v>33.6</v>
      </c>
      <c r="I46" s="14">
        <v>237.24</v>
      </c>
      <c r="J46" s="14">
        <v>81.430000000000007</v>
      </c>
      <c r="K46" s="14">
        <v>237.62</v>
      </c>
      <c r="L46" s="14">
        <v>112.72</v>
      </c>
      <c r="M46" s="14">
        <v>31.81</v>
      </c>
      <c r="N46" s="15">
        <f t="shared" si="0"/>
        <v>1009.4</v>
      </c>
      <c r="AC46" s="16"/>
    </row>
    <row r="47" spans="1:29" x14ac:dyDescent="0.2">
      <c r="A47" s="13">
        <v>1964</v>
      </c>
      <c r="B47" s="14">
        <v>35.65</v>
      </c>
      <c r="C47" s="14">
        <v>50.49</v>
      </c>
      <c r="D47" s="14">
        <v>1.68</v>
      </c>
      <c r="E47" s="14">
        <v>1.1100000000000001</v>
      </c>
      <c r="F47" s="14">
        <v>2.33</v>
      </c>
      <c r="G47" s="14">
        <v>170.7</v>
      </c>
      <c r="H47" s="14">
        <v>32.35</v>
      </c>
      <c r="I47" s="14">
        <v>199.94</v>
      </c>
      <c r="J47" s="14">
        <v>66.63</v>
      </c>
      <c r="K47" s="14">
        <v>196.18</v>
      </c>
      <c r="L47" s="14">
        <v>88.45</v>
      </c>
      <c r="M47" s="14">
        <v>28.1</v>
      </c>
      <c r="N47" s="15">
        <f t="shared" si="0"/>
        <v>873.61</v>
      </c>
      <c r="AC47" s="16"/>
    </row>
    <row r="48" spans="1:29" x14ac:dyDescent="0.2">
      <c r="A48" s="13">
        <v>1965</v>
      </c>
      <c r="B48" s="14">
        <v>22.48</v>
      </c>
      <c r="C48" s="14">
        <v>30.53</v>
      </c>
      <c r="D48" s="14">
        <v>2.5499999999999998</v>
      </c>
      <c r="E48" s="14">
        <v>0.72</v>
      </c>
      <c r="F48" s="14">
        <v>0.48</v>
      </c>
      <c r="G48" s="14">
        <v>142.51</v>
      </c>
      <c r="H48" s="14">
        <v>22.66</v>
      </c>
      <c r="I48" s="14">
        <v>138.41</v>
      </c>
      <c r="J48" s="14">
        <v>54.56</v>
      </c>
      <c r="K48" s="14">
        <v>141.56</v>
      </c>
      <c r="L48" s="14">
        <v>60.68</v>
      </c>
      <c r="M48" s="14">
        <v>17.68</v>
      </c>
      <c r="N48" s="15">
        <f t="shared" si="0"/>
        <v>634.81999999999994</v>
      </c>
      <c r="AC48" s="16"/>
    </row>
    <row r="49" spans="1:29" x14ac:dyDescent="0.2">
      <c r="A49" s="13">
        <v>1966</v>
      </c>
      <c r="B49" s="14">
        <v>13.13</v>
      </c>
      <c r="C49" s="14">
        <v>26.52</v>
      </c>
      <c r="D49" s="14">
        <v>0.47</v>
      </c>
      <c r="E49" s="14">
        <v>0.9</v>
      </c>
      <c r="F49" s="14">
        <v>0.4</v>
      </c>
      <c r="G49" s="14">
        <v>116.92</v>
      </c>
      <c r="H49" s="14">
        <v>16.97</v>
      </c>
      <c r="I49" s="14">
        <v>94.72</v>
      </c>
      <c r="J49" s="14">
        <v>35.83</v>
      </c>
      <c r="K49" s="14">
        <v>101.03</v>
      </c>
      <c r="L49" s="14">
        <v>48.31</v>
      </c>
      <c r="M49" s="14">
        <v>14.72</v>
      </c>
      <c r="N49" s="15">
        <f t="shared" si="0"/>
        <v>469.92</v>
      </c>
      <c r="AC49" s="16"/>
    </row>
    <row r="50" spans="1:29" x14ac:dyDescent="0.2">
      <c r="A50" s="13">
        <v>1967</v>
      </c>
      <c r="B50" s="14">
        <v>11.66</v>
      </c>
      <c r="C50" s="14">
        <v>19.38</v>
      </c>
      <c r="D50" s="14">
        <v>0.46</v>
      </c>
      <c r="E50" s="14">
        <v>1.1499999999999999</v>
      </c>
      <c r="F50" s="14">
        <v>0.4</v>
      </c>
      <c r="G50" s="14">
        <v>80.98</v>
      </c>
      <c r="H50" s="14">
        <v>12.95</v>
      </c>
      <c r="I50" s="14">
        <v>56.47</v>
      </c>
      <c r="J50" s="14">
        <v>22.81</v>
      </c>
      <c r="K50" s="14">
        <v>76.239999999999995</v>
      </c>
      <c r="L50" s="14">
        <v>27.92</v>
      </c>
      <c r="M50" s="14">
        <v>10.4</v>
      </c>
      <c r="N50" s="15">
        <f t="shared" si="0"/>
        <v>320.82</v>
      </c>
      <c r="AC50" s="16"/>
    </row>
    <row r="51" spans="1:29" x14ac:dyDescent="0.2">
      <c r="A51" s="13">
        <v>1968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5"/>
    </row>
    <row r="52" spans="1:29" x14ac:dyDescent="0.2">
      <c r="A52" s="13">
        <v>1969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5"/>
    </row>
    <row r="53" spans="1:29" x14ac:dyDescent="0.2">
      <c r="A53" s="17">
        <v>1970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9"/>
    </row>
    <row r="54" spans="1:29" x14ac:dyDescent="0.2">
      <c r="A54" s="27">
        <v>1920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2"/>
    </row>
    <row r="55" spans="1:29" x14ac:dyDescent="0.2">
      <c r="A55" s="13">
        <v>1921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1"/>
    </row>
    <row r="56" spans="1:29" x14ac:dyDescent="0.2">
      <c r="A56" s="13">
        <v>1922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1"/>
    </row>
    <row r="57" spans="1:29" x14ac:dyDescent="0.2">
      <c r="A57" s="13">
        <v>1923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1"/>
    </row>
    <row r="58" spans="1:29" x14ac:dyDescent="0.2">
      <c r="A58" s="13">
        <v>1924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1"/>
    </row>
    <row r="59" spans="1:29" x14ac:dyDescent="0.2">
      <c r="A59" s="13">
        <v>1925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1"/>
    </row>
    <row r="60" spans="1:29" x14ac:dyDescent="0.2">
      <c r="A60" s="13">
        <v>1926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1"/>
    </row>
    <row r="61" spans="1:29" x14ac:dyDescent="0.2">
      <c r="A61" s="13">
        <v>1927</v>
      </c>
      <c r="B61" s="33">
        <f>B10/'[1]Nederland (totaal)'!B34</f>
        <v>0.37037037037037035</v>
      </c>
      <c r="C61" s="20"/>
      <c r="D61" s="20">
        <f>D10/'[1]Nederland (totaal)'!D34</f>
        <v>0.42857142857142855</v>
      </c>
      <c r="E61" s="20">
        <f>E10/'[1]Nederland (totaal)'!E34</f>
        <v>3.3776867963152504E-2</v>
      </c>
      <c r="F61" s="20"/>
      <c r="G61" s="20">
        <f>G10/'[1]Nederland (totaal)'!G34</f>
        <v>5.1368179583811242E-2</v>
      </c>
      <c r="H61" s="20">
        <f>H10/'[1]Nederland (totaal)'!H34</f>
        <v>2.4842547235829252E-2</v>
      </c>
      <c r="I61" s="20">
        <f>I10/'[1]Nederland (totaal)'!I34</f>
        <v>0.12896174863387977</v>
      </c>
      <c r="J61" s="20">
        <f>J10/'[1]Nederland (totaal)'!J34</f>
        <v>0</v>
      </c>
      <c r="K61" s="20">
        <f>K10/'[1]Nederland (totaal)'!K34</f>
        <v>0.23665973665973666</v>
      </c>
      <c r="L61" s="20">
        <f>L10/'[1]Nederland (totaal)'!L34</f>
        <v>0.12297372833985466</v>
      </c>
      <c r="M61" s="20">
        <f>M10/'[1]Nederland (totaal)'!M34</f>
        <v>9.8882626322555119E-3</v>
      </c>
      <c r="N61" s="11">
        <f>N10/'[1]Nederland (totaal)'!N34</f>
        <v>6.243376898622395E-2</v>
      </c>
    </row>
    <row r="62" spans="1:29" x14ac:dyDescent="0.2">
      <c r="A62" s="13">
        <v>1928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1"/>
    </row>
    <row r="63" spans="1:29" x14ac:dyDescent="0.2">
      <c r="A63" s="13">
        <v>1929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1"/>
    </row>
    <row r="64" spans="1:29" x14ac:dyDescent="0.2">
      <c r="A64" s="13">
        <v>1930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11"/>
    </row>
    <row r="65" spans="1:14" x14ac:dyDescent="0.2">
      <c r="A65" s="13">
        <v>1931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11"/>
    </row>
    <row r="66" spans="1:14" x14ac:dyDescent="0.2">
      <c r="A66" s="13">
        <v>1932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11"/>
    </row>
    <row r="67" spans="1:14" x14ac:dyDescent="0.2">
      <c r="A67" s="13">
        <v>1933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1"/>
    </row>
    <row r="68" spans="1:14" x14ac:dyDescent="0.2">
      <c r="A68" s="13">
        <v>1934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11"/>
    </row>
    <row r="69" spans="1:14" x14ac:dyDescent="0.2">
      <c r="A69" s="13">
        <v>1935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11"/>
    </row>
    <row r="70" spans="1:14" x14ac:dyDescent="0.2">
      <c r="A70" s="13">
        <v>1936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11"/>
    </row>
    <row r="71" spans="1:14" x14ac:dyDescent="0.2">
      <c r="A71" s="13">
        <v>1937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11"/>
    </row>
    <row r="72" spans="1:14" x14ac:dyDescent="0.2">
      <c r="A72" s="13">
        <v>1938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11"/>
    </row>
    <row r="73" spans="1:14" x14ac:dyDescent="0.2">
      <c r="A73" s="13">
        <v>1939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11">
        <f>N22/'[1]Nederland (totaal)'!N46</f>
        <v>6.4922779525777866E-2</v>
      </c>
    </row>
    <row r="74" spans="1:14" x14ac:dyDescent="0.2">
      <c r="A74" s="13">
        <v>1940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11"/>
    </row>
    <row r="75" spans="1:14" x14ac:dyDescent="0.2">
      <c r="A75" s="13">
        <v>1941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11"/>
    </row>
    <row r="76" spans="1:14" x14ac:dyDescent="0.2">
      <c r="A76" s="13">
        <v>1942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11"/>
    </row>
    <row r="77" spans="1:14" x14ac:dyDescent="0.2">
      <c r="A77" s="13">
        <v>1943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11">
        <f>N26/'[1]Nederland (totaal)'!N50</f>
        <v>6.2042786858058932E-2</v>
      </c>
    </row>
    <row r="78" spans="1:14" x14ac:dyDescent="0.2">
      <c r="A78" s="13">
        <v>1944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11"/>
    </row>
    <row r="79" spans="1:14" x14ac:dyDescent="0.2">
      <c r="A79" s="13">
        <v>1945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11"/>
    </row>
    <row r="80" spans="1:14" x14ac:dyDescent="0.2">
      <c r="A80" s="13">
        <v>1946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11">
        <f>N29/'[1]Nederland (totaal)'!N53</f>
        <v>4.8326301957258455E-2</v>
      </c>
    </row>
    <row r="81" spans="1:14" x14ac:dyDescent="0.2">
      <c r="A81" s="13">
        <v>1947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11">
        <f>N30/'[1]Nederland (totaal)'!N54</f>
        <v>0</v>
      </c>
    </row>
    <row r="82" spans="1:14" x14ac:dyDescent="0.2">
      <c r="A82" s="13">
        <v>1948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11">
        <f>N31/'[1]Nederland (totaal)'!N55</f>
        <v>0</v>
      </c>
    </row>
    <row r="83" spans="1:14" x14ac:dyDescent="0.2">
      <c r="A83" s="13">
        <v>1949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11">
        <f>N32/'[1]Nederland (totaal)'!N56</f>
        <v>0</v>
      </c>
    </row>
    <row r="84" spans="1:14" x14ac:dyDescent="0.2">
      <c r="A84" s="13">
        <v>1950</v>
      </c>
      <c r="B84" s="20">
        <f>B33/'[1]Nederland (totaal)'!B57</f>
        <v>0.31282367870494221</v>
      </c>
      <c r="C84" s="20">
        <f>C33/'[1]Nederland (totaal)'!C57</f>
        <v>0.37166534754876857</v>
      </c>
      <c r="D84" s="20">
        <f>D33/'[1]Nederland (totaal)'!D57</f>
        <v>8.8608790067506951E-2</v>
      </c>
      <c r="E84" s="20">
        <f>E33/'[1]Nederland (totaal)'!E57</f>
        <v>1.2316271770656726E-2</v>
      </c>
      <c r="F84" s="20"/>
      <c r="G84" s="20">
        <f>G33/'[1]Nederland (totaal)'!G57</f>
        <v>1.3172494509085659E-2</v>
      </c>
      <c r="H84" s="20">
        <f>H33/'[1]Nederland (totaal)'!H57</f>
        <v>6.2915723787972302E-3</v>
      </c>
      <c r="I84" s="20">
        <f>I33/'[1]Nederland (totaal)'!I57</f>
        <v>0.2057263855643528</v>
      </c>
      <c r="J84" s="20">
        <f>J33/'[1]Nederland (totaal)'!J57</f>
        <v>7.0034338131997498E-2</v>
      </c>
      <c r="K84" s="20">
        <f>K33/'[1]Nederland (totaal)'!K57</f>
        <v>0.15027590342814254</v>
      </c>
      <c r="L84" s="20">
        <f>L33/'[1]Nederland (totaal)'!L57</f>
        <v>9.3513624877542195E-2</v>
      </c>
      <c r="M84" s="20">
        <f>M33/'[1]Nederland (totaal)'!M57</f>
        <v>7.9156704689547566E-3</v>
      </c>
      <c r="N84" s="11">
        <f>N33/'[1]Nederland (totaal)'!N57</f>
        <v>4.6710184907000254E-2</v>
      </c>
    </row>
    <row r="85" spans="1:14" x14ac:dyDescent="0.2">
      <c r="A85" s="13">
        <v>1951</v>
      </c>
      <c r="B85" s="20">
        <f>B34/'[1]Nederland (totaal)'!B58</f>
        <v>0</v>
      </c>
      <c r="C85" s="20">
        <f>C34/'[1]Nederland (totaal)'!C58</f>
        <v>0</v>
      </c>
      <c r="D85" s="20">
        <f>D34/'[1]Nederland (totaal)'!D58</f>
        <v>0</v>
      </c>
      <c r="E85" s="20">
        <f>E34/'[1]Nederland (totaal)'!E58</f>
        <v>0</v>
      </c>
      <c r="F85" s="20"/>
      <c r="G85" s="20">
        <f>G34/'[1]Nederland (totaal)'!G58</f>
        <v>0</v>
      </c>
      <c r="H85" s="20">
        <f>H34/'[1]Nederland (totaal)'!H58</f>
        <v>0</v>
      </c>
      <c r="I85" s="20">
        <f>I34/'[1]Nederland (totaal)'!I58</f>
        <v>0</v>
      </c>
      <c r="J85" s="20">
        <f>J34/'[1]Nederland (totaal)'!J58</f>
        <v>0</v>
      </c>
      <c r="K85" s="20">
        <f>K34/'[1]Nederland (totaal)'!K58</f>
        <v>0</v>
      </c>
      <c r="L85" s="20">
        <f>L34/'[1]Nederland (totaal)'!L58</f>
        <v>0</v>
      </c>
      <c r="M85" s="20">
        <f>M34/'[1]Nederland (totaal)'!M58</f>
        <v>0</v>
      </c>
      <c r="N85" s="11">
        <f>N34/'[1]Nederland (totaal)'!N58</f>
        <v>0</v>
      </c>
    </row>
    <row r="86" spans="1:14" x14ac:dyDescent="0.2">
      <c r="A86" s="13">
        <v>1952</v>
      </c>
      <c r="B86" s="20">
        <f>B35/'[1]Nederland (totaal)'!B59</f>
        <v>0.27256269277189221</v>
      </c>
      <c r="C86" s="20">
        <f>C35/'[1]Nederland (totaal)'!C59</f>
        <v>0.32391809629219703</v>
      </c>
      <c r="D86" s="20">
        <f>D35/'[1]Nederland (totaal)'!D59</f>
        <v>0.12137486573576799</v>
      </c>
      <c r="E86" s="20">
        <f>E35/'[1]Nederland (totaal)'!E59</f>
        <v>5.7507065434778334E-3</v>
      </c>
      <c r="F86" s="20"/>
      <c r="G86" s="20">
        <f>G35/'[1]Nederland (totaal)'!G59</f>
        <v>9.119014761015504E-3</v>
      </c>
      <c r="H86" s="20">
        <f>H35/'[1]Nederland (totaal)'!H59</f>
        <v>4.685998887596703E-3</v>
      </c>
      <c r="I86" s="20">
        <f>I35/'[1]Nederland (totaal)'!I59</f>
        <v>0.1791089845826688</v>
      </c>
      <c r="J86" s="20">
        <f>J35/'[1]Nederland (totaal)'!J59</f>
        <v>5.5358058823878897E-2</v>
      </c>
      <c r="K86" s="20">
        <f>K35/'[1]Nederland (totaal)'!K59</f>
        <v>0.10935392585119438</v>
      </c>
      <c r="L86" s="20">
        <f>L35/'[1]Nederland (totaal)'!L59</f>
        <v>7.087123945428675E-2</v>
      </c>
      <c r="M86" s="20">
        <f>M35/'[1]Nederland (totaal)'!M59</f>
        <v>6.4586845977735842E-3</v>
      </c>
      <c r="N86" s="11">
        <f>N35/'[1]Nederland (totaal)'!N59</f>
        <v>3.7249548275702329E-2</v>
      </c>
    </row>
    <row r="87" spans="1:14" x14ac:dyDescent="0.2">
      <c r="A87" s="13">
        <v>1953</v>
      </c>
      <c r="B87" s="20">
        <f>B36/'[1]Nederland (totaal)'!B60</f>
        <v>0.24166034189887597</v>
      </c>
      <c r="C87" s="20">
        <f>C36/'[1]Nederland (totaal)'!C60</f>
        <v>0.31421264157837048</v>
      </c>
      <c r="D87" s="20">
        <f>D36/'[1]Nederland (totaal)'!D60</f>
        <v>9.5311145201093836E-2</v>
      </c>
      <c r="E87" s="20">
        <f>E36/'[1]Nederland (totaal)'!E60</f>
        <v>4.170672397217667E-3</v>
      </c>
      <c r="F87" s="20"/>
      <c r="G87" s="20">
        <f>G36/'[1]Nederland (totaal)'!G60</f>
        <v>9.1838740429881372E-3</v>
      </c>
      <c r="H87" s="20">
        <f>H36/'[1]Nederland (totaal)'!H60</f>
        <v>4.246205299717005E-3</v>
      </c>
      <c r="I87" s="20">
        <f>I36/'[1]Nederland (totaal)'!I60</f>
        <v>0.17961079268707097</v>
      </c>
      <c r="J87" s="20">
        <f>J36/'[1]Nederland (totaal)'!J60</f>
        <v>4.2794909913080929E-2</v>
      </c>
      <c r="K87" s="20">
        <f>K36/'[1]Nederland (totaal)'!K60</f>
        <v>9.1693829986646422E-2</v>
      </c>
      <c r="L87" s="20">
        <f>L36/'[1]Nederland (totaal)'!L60</f>
        <v>6.4475197329400519E-2</v>
      </c>
      <c r="M87" s="20">
        <f>M36/'[1]Nederland (totaal)'!M60</f>
        <v>5.2949947473652104E-3</v>
      </c>
      <c r="N87" s="11">
        <f>N36/'[1]Nederland (totaal)'!N60</f>
        <v>3.2647199270809932E-2</v>
      </c>
    </row>
    <row r="88" spans="1:14" x14ac:dyDescent="0.2">
      <c r="A88" s="13">
        <v>1954</v>
      </c>
      <c r="B88" s="20">
        <f>B37/'[1]Nederland (totaal)'!B61</f>
        <v>0.21547548730064975</v>
      </c>
      <c r="C88" s="20">
        <f>C37/'[1]Nederland (totaal)'!C61</f>
        <v>0.27648745519713258</v>
      </c>
      <c r="D88" s="20">
        <f>D37/'[1]Nederland (totaal)'!D61</f>
        <v>7.5758982452882748E-2</v>
      </c>
      <c r="E88" s="20">
        <f>E37/'[1]Nederland (totaal)'!E61</f>
        <v>1.9554275468208421E-3</v>
      </c>
      <c r="F88" s="20"/>
      <c r="G88" s="20">
        <f>G37/'[1]Nederland (totaal)'!G61</f>
        <v>7.1188707601371991E-3</v>
      </c>
      <c r="H88" s="20">
        <f>H37/'[1]Nederland (totaal)'!H61</f>
        <v>3.1759372896259406E-3</v>
      </c>
      <c r="I88" s="20">
        <f>I37/'[1]Nederland (totaal)'!I61</f>
        <v>0.16945337472267449</v>
      </c>
      <c r="J88" s="20">
        <f>J37/'[1]Nederland (totaal)'!J61</f>
        <v>3.4625160921027527E-2</v>
      </c>
      <c r="K88" s="20">
        <f>K37/'[1]Nederland (totaal)'!K61</f>
        <v>6.8926969458430951E-2</v>
      </c>
      <c r="L88" s="20">
        <f>L37/'[1]Nederland (totaal)'!L61</f>
        <v>5.5129940096717497E-2</v>
      </c>
      <c r="M88" s="20">
        <f>M37/'[1]Nederland (totaal)'!M61</f>
        <v>4.7611784911440755E-3</v>
      </c>
      <c r="N88" s="11">
        <f>N37/'[1]Nederland (totaal)'!N61</f>
        <v>2.7034458938866596E-2</v>
      </c>
    </row>
    <row r="89" spans="1:14" x14ac:dyDescent="0.2">
      <c r="A89" s="13">
        <v>1955</v>
      </c>
      <c r="B89" s="20">
        <f>B38/'[1]Nederland (totaal)'!B62</f>
        <v>0.21762585901998968</v>
      </c>
      <c r="C89" s="20">
        <f>C38/'[1]Nederland (totaal)'!C62</f>
        <v>0.23642971287179751</v>
      </c>
      <c r="D89" s="20">
        <f>D38/'[1]Nederland (totaal)'!D62</f>
        <v>7.0597429663077471E-2</v>
      </c>
      <c r="E89" s="20">
        <f>E38/'[1]Nederland (totaal)'!E62</f>
        <v>2.1041384128549705E-3</v>
      </c>
      <c r="F89" s="20"/>
      <c r="G89" s="20">
        <f>G38/'[1]Nederland (totaal)'!G62</f>
        <v>6.628939912152982E-3</v>
      </c>
      <c r="H89" s="20">
        <f>H38/'[1]Nederland (totaal)'!H62</f>
        <v>3.1365200024634659E-3</v>
      </c>
      <c r="I89" s="20">
        <f>I38/'[1]Nederland (totaal)'!I62</f>
        <v>0.16125220307142243</v>
      </c>
      <c r="J89" s="20">
        <f>J38/'[1]Nederland (totaal)'!J62</f>
        <v>3.1495165375837596E-2</v>
      </c>
      <c r="K89" s="20">
        <f>K38/'[1]Nederland (totaal)'!K62</f>
        <v>6.5791006671293173E-2</v>
      </c>
      <c r="L89" s="20">
        <f>L38/'[1]Nederland (totaal)'!L62</f>
        <v>5.019802298998615E-2</v>
      </c>
      <c r="M89" s="20">
        <f>M38/'[1]Nederland (totaal)'!M62</f>
        <v>3.729149899023333E-3</v>
      </c>
      <c r="N89" s="11">
        <f>N38/'[1]Nederland (totaal)'!N62</f>
        <v>2.4861348893651408E-2</v>
      </c>
    </row>
    <row r="90" spans="1:14" x14ac:dyDescent="0.2">
      <c r="A90" s="13">
        <v>1956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11"/>
    </row>
    <row r="91" spans="1:14" x14ac:dyDescent="0.2">
      <c r="A91" s="13">
        <v>1957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11"/>
    </row>
    <row r="92" spans="1:14" x14ac:dyDescent="0.2">
      <c r="A92" s="13">
        <v>1958</v>
      </c>
      <c r="B92" s="20">
        <f>B41/'[1]Nederland (totaal)'!B65</f>
        <v>0.2001791426743442</v>
      </c>
      <c r="C92" s="20">
        <f>C41/'[1]Nederland (totaal)'!C65</f>
        <v>0.2787557128114404</v>
      </c>
      <c r="D92" s="20">
        <f>D41/'[1]Nederland (totaal)'!D65</f>
        <v>4.7907089281393665E-2</v>
      </c>
      <c r="E92" s="20">
        <f>E41/'[1]Nederland (totaal)'!E65</f>
        <v>2.2855920169620103E-3</v>
      </c>
      <c r="F92" s="20">
        <f>F41/'[1]Nederland (totaal)'!F65</f>
        <v>2.7636086791016368E-2</v>
      </c>
      <c r="G92" s="20">
        <f>G41/'[1]Nederland (totaal)'!G65</f>
        <v>9.3205014763697355E-3</v>
      </c>
      <c r="H92" s="20">
        <f>H41/'[1]Nederland (totaal)'!H65</f>
        <v>4.0439241480041983E-3</v>
      </c>
      <c r="I92" s="20">
        <f>I41/'[1]Nederland (totaal)'!I65</f>
        <v>0.16139230745504457</v>
      </c>
      <c r="J92" s="20">
        <f>J41/'[1]Nederland (totaal)'!J65</f>
        <v>2.8005048665088763E-2</v>
      </c>
      <c r="K92" s="20">
        <f>K41/'[1]Nederland (totaal)'!K65</f>
        <v>6.4648550988865711E-2</v>
      </c>
      <c r="L92" s="20">
        <f>L41/'[1]Nederland (totaal)'!L65</f>
        <v>3.7260918541034596E-2</v>
      </c>
      <c r="M92" s="20">
        <f>M41/'[1]Nederland (totaal)'!M65</f>
        <v>4.4457713250994615E-3</v>
      </c>
      <c r="N92" s="11">
        <f>N41/'[1]Nederland (totaal)'!N65</f>
        <v>2.4720561741599232E-2</v>
      </c>
    </row>
    <row r="93" spans="1:14" x14ac:dyDescent="0.2">
      <c r="A93" s="13">
        <v>1959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11"/>
    </row>
    <row r="94" spans="1:14" x14ac:dyDescent="0.2">
      <c r="A94" s="13">
        <v>1960</v>
      </c>
      <c r="B94" s="20">
        <f>B43/'[1]Nederland (totaal)'!B67</f>
        <v>0.16639920314315754</v>
      </c>
      <c r="C94" s="20">
        <f>C43/'[1]Nederland (totaal)'!C67</f>
        <v>0.25640236394976607</v>
      </c>
      <c r="D94" s="20">
        <f>D43/'[1]Nederland (totaal)'!D67</f>
        <v>4.4973544973544964E-2</v>
      </c>
      <c r="E94" s="20">
        <f>E43/'[1]Nederland (totaal)'!E67</f>
        <v>2.4421608994702748E-3</v>
      </c>
      <c r="F94" s="20">
        <f>F43/'[1]Nederland (totaal)'!F67</f>
        <v>1.6214277173263184E-2</v>
      </c>
      <c r="G94" s="20">
        <f>G43/'[1]Nederland (totaal)'!G67</f>
        <v>1.0912029059252893E-2</v>
      </c>
      <c r="H94" s="20">
        <f>H43/'[1]Nederland (totaal)'!H67</f>
        <v>4.8920900454357706E-3</v>
      </c>
      <c r="I94" s="20">
        <f>I43/'[1]Nederland (totaal)'!I67</f>
        <v>0.16585884916553809</v>
      </c>
      <c r="J94" s="20">
        <f>J43/'[1]Nederland (totaal)'!J67</f>
        <v>2.5138646660945473E-2</v>
      </c>
      <c r="K94" s="20">
        <f>K43/'[1]Nederland (totaal)'!K67</f>
        <v>6.6548494397759103E-2</v>
      </c>
      <c r="L94" s="20">
        <f>L43/'[1]Nederland (totaal)'!L67</f>
        <v>3.5994698889729698E-2</v>
      </c>
      <c r="M94" s="20">
        <f>M43/'[1]Nederland (totaal)'!M67</f>
        <v>4.0352505848851245E-3</v>
      </c>
      <c r="N94" s="11">
        <f>N43/'[1]Nederland (totaal)'!N67</f>
        <v>2.5465967924281067E-2</v>
      </c>
    </row>
    <row r="95" spans="1:14" x14ac:dyDescent="0.2">
      <c r="A95" s="13">
        <v>1961</v>
      </c>
      <c r="B95" s="20">
        <f>B44/'[1]Nederland (totaal)'!B68</f>
        <v>0.14623217922606924</v>
      </c>
      <c r="C95" s="20">
        <f>C44/'[1]Nederland (totaal)'!C68</f>
        <v>0.24968812375249502</v>
      </c>
      <c r="D95" s="20">
        <f>D44/'[1]Nederland (totaal)'!D68</f>
        <v>3.6015128072889806E-2</v>
      </c>
      <c r="E95" s="20">
        <f>E44/'[1]Nederland (totaal)'!E68</f>
        <v>2.3250735416907526E-3</v>
      </c>
      <c r="F95" s="20">
        <f>F44/'[1]Nederland (totaal)'!F68</f>
        <v>1.9647723233679554E-2</v>
      </c>
      <c r="G95" s="20">
        <f>G44/'[1]Nederland (totaal)'!G68</f>
        <v>1.2205982221409924E-2</v>
      </c>
      <c r="H95" s="20">
        <f>H44/'[1]Nederland (totaal)'!H68</f>
        <v>5.759945651734372E-3</v>
      </c>
      <c r="I95" s="20">
        <f>I44/'[1]Nederland (totaal)'!I68</f>
        <v>0.15606797976701411</v>
      </c>
      <c r="J95" s="20">
        <f>J44/'[1]Nederland (totaal)'!J68</f>
        <v>2.3472859010998721E-2</v>
      </c>
      <c r="K95" s="20">
        <f>K44/'[1]Nederland (totaal)'!K68</f>
        <v>6.4413480342571994E-2</v>
      </c>
      <c r="L95" s="20">
        <f>L44/'[1]Nederland (totaal)'!L68</f>
        <v>3.5419289306634086E-2</v>
      </c>
      <c r="M95" s="20">
        <f>M44/'[1]Nederland (totaal)'!M68</f>
        <v>4.5633561954036735E-3</v>
      </c>
      <c r="N95" s="11">
        <f>N44/'[1]Nederland (totaal)'!N68</f>
        <v>2.5830587302311653E-2</v>
      </c>
    </row>
    <row r="96" spans="1:14" x14ac:dyDescent="0.2">
      <c r="A96" s="13">
        <v>1962</v>
      </c>
      <c r="B96" s="20">
        <f>B45/'[1]Nederland (totaal)'!B69</f>
        <v>0.11501195419655216</v>
      </c>
      <c r="C96" s="20">
        <f>C45/'[1]Nederland (totaal)'!C69</f>
        <v>0.20773620798985415</v>
      </c>
      <c r="D96" s="20">
        <f>D45/'[1]Nederland (totaal)'!D69</f>
        <v>2.5188262788886005E-2</v>
      </c>
      <c r="E96" s="20">
        <f>E45/'[1]Nederland (totaal)'!E69</f>
        <v>3.5221897957129918E-3</v>
      </c>
      <c r="F96" s="20">
        <f>F45/'[1]Nederland (totaal)'!F69</f>
        <v>1.2774166637700302E-2</v>
      </c>
      <c r="G96" s="20">
        <f>G45/'[1]Nederland (totaal)'!G69</f>
        <v>1.2007165859177812E-2</v>
      </c>
      <c r="H96" s="20">
        <f>H45/'[1]Nederland (totaal)'!H69</f>
        <v>6.0032632790103556E-3</v>
      </c>
      <c r="I96" s="20">
        <f>I45/'[1]Nederland (totaal)'!I69</f>
        <v>0.13827710793338779</v>
      </c>
      <c r="J96" s="20">
        <f>J45/'[1]Nederland (totaal)'!J69</f>
        <v>2.1099094253989283E-2</v>
      </c>
      <c r="K96" s="20">
        <f>K45/'[1]Nederland (totaal)'!K69</f>
        <v>5.2157794583082735E-2</v>
      </c>
      <c r="L96" s="20">
        <f>L45/'[1]Nederland (totaal)'!L69</f>
        <v>3.5197402037039145E-2</v>
      </c>
      <c r="M96" s="20">
        <f>M45/'[1]Nederland (totaal)'!M69</f>
        <v>4.982808831335268E-3</v>
      </c>
      <c r="N96" s="11">
        <f>N45/'[1]Nederland (totaal)'!N69</f>
        <v>2.3845171338232284E-2</v>
      </c>
    </row>
    <row r="97" spans="1:14" x14ac:dyDescent="0.2">
      <c r="A97" s="13">
        <v>1963</v>
      </c>
      <c r="B97" s="20">
        <f>B46/'[1]Nederland (totaal)'!B70</f>
        <v>8.774854149303489E-2</v>
      </c>
      <c r="C97" s="20">
        <f>C46/'[1]Nederland (totaal)'!C70</f>
        <v>0.16991836169918362</v>
      </c>
      <c r="D97" s="20">
        <f>D46/'[1]Nederland (totaal)'!D70</f>
        <v>3.6827195467422094E-2</v>
      </c>
      <c r="E97" s="20">
        <f>E46/'[1]Nederland (totaal)'!E70</f>
        <v>3.7848997247345653E-3</v>
      </c>
      <c r="F97" s="20">
        <f>F46/'[1]Nederland (totaal)'!F70</f>
        <v>4.1797283176593517E-3</v>
      </c>
      <c r="G97" s="20">
        <f>G46/'[1]Nederland (totaal)'!G70</f>
        <v>1.1238723998674861E-2</v>
      </c>
      <c r="H97" s="20">
        <f>H46/'[1]Nederland (totaal)'!H70</f>
        <v>5.500451004241568E-3</v>
      </c>
      <c r="I97" s="20">
        <f>I46/'[1]Nederland (totaal)'!I70</f>
        <v>0.10379314870717943</v>
      </c>
      <c r="J97" s="20">
        <f>J46/'[1]Nederland (totaal)'!J70</f>
        <v>1.7345017381228275E-2</v>
      </c>
      <c r="K97" s="20">
        <f>K46/'[1]Nederland (totaal)'!K70</f>
        <v>4.3499671400091901E-2</v>
      </c>
      <c r="L97" s="20">
        <f>L46/'[1]Nederland (totaal)'!L70</f>
        <v>2.575933124461538E-2</v>
      </c>
      <c r="M97" s="20">
        <f>M46/'[1]Nederland (totaal)'!M70</f>
        <v>3.2372142250174274E-3</v>
      </c>
      <c r="N97" s="11">
        <f>N46/'[1]Nederland (totaal)'!N70</f>
        <v>1.9831380222019513E-2</v>
      </c>
    </row>
    <row r="98" spans="1:14" x14ac:dyDescent="0.2">
      <c r="A98" s="13">
        <v>1964</v>
      </c>
      <c r="B98" s="20">
        <f>B47/'[1]Nederland (totaal)'!B71</f>
        <v>8.7766808636352445E-2</v>
      </c>
      <c r="C98" s="20">
        <f>C47/'[1]Nederland (totaal)'!C71</f>
        <v>0.19536449466026931</v>
      </c>
      <c r="D98" s="20">
        <f>D47/'[1]Nederland (totaal)'!D71</f>
        <v>1.7047184170471841E-2</v>
      </c>
      <c r="E98" s="20">
        <f>E47/'[1]Nederland (totaal)'!E71</f>
        <v>2.0887433668284974E-3</v>
      </c>
      <c r="F98" s="20">
        <f>F47/'[1]Nederland (totaal)'!F71</f>
        <v>2.5778898920162862E-3</v>
      </c>
      <c r="G98" s="20">
        <f>G47/'[1]Nederland (totaal)'!G71</f>
        <v>1.0841371741554907E-2</v>
      </c>
      <c r="H98" s="20">
        <f>H47/'[1]Nederland (totaal)'!H71</f>
        <v>5.5185190239641904E-3</v>
      </c>
      <c r="I98" s="20">
        <f>I47/'[1]Nederland (totaal)'!I71</f>
        <v>8.534232542257128E-2</v>
      </c>
      <c r="J98" s="20">
        <f>J47/'[1]Nederland (totaal)'!J71</f>
        <v>1.4081322118432731E-2</v>
      </c>
      <c r="K98" s="20">
        <f>K47/'[1]Nederland (totaal)'!K71</f>
        <v>3.3862203718663053E-2</v>
      </c>
      <c r="L98" s="20">
        <f>L47/'[1]Nederland (totaal)'!L71</f>
        <v>2.0741779501634486E-2</v>
      </c>
      <c r="M98" s="20">
        <f>M47/'[1]Nederland (totaal)'!M71</f>
        <v>3.1517859746645763E-3</v>
      </c>
      <c r="N98" s="11">
        <f>N47/'[1]Nederland (totaal)'!N71</f>
        <v>1.7523452594147365E-2</v>
      </c>
    </row>
    <row r="99" spans="1:14" x14ac:dyDescent="0.2">
      <c r="A99" s="13">
        <v>1965</v>
      </c>
      <c r="B99" s="20">
        <f>B48/'[1]Nederland (totaal)'!B72</f>
        <v>5.4691871639539695E-2</v>
      </c>
      <c r="C99" s="20">
        <f>C48/'[1]Nederland (totaal)'!C72</f>
        <v>0.12525128205128205</v>
      </c>
      <c r="D99" s="20">
        <f>D48/'[1]Nederland (totaal)'!D72</f>
        <v>2.9748016798880072E-2</v>
      </c>
      <c r="E99" s="20">
        <f>E48/'[1]Nederland (totaal)'!E72</f>
        <v>1.6531961792799412E-3</v>
      </c>
      <c r="F99" s="20">
        <f>F48/'[1]Nederland (totaal)'!F72</f>
        <v>4.9201500645769695E-4</v>
      </c>
      <c r="G99" s="20">
        <f>G48/'[1]Nederland (totaal)'!G72</f>
        <v>9.3009625983956467E-3</v>
      </c>
      <c r="H99" s="20">
        <f>H48/'[1]Nederland (totaal)'!H72</f>
        <v>4.0848185716835187E-3</v>
      </c>
      <c r="I99" s="20">
        <f>I48/'[1]Nederland (totaal)'!I72</f>
        <v>5.7443691403575033E-2</v>
      </c>
      <c r="J99" s="20">
        <f>J48/'[1]Nederland (totaal)'!J72</f>
        <v>1.1577522291398768E-2</v>
      </c>
      <c r="K99" s="20">
        <f>K48/'[1]Nederland (totaal)'!K72</f>
        <v>2.3734354959048343E-2</v>
      </c>
      <c r="L99" s="20">
        <f>L48/'[1]Nederland (totaal)'!L72</f>
        <v>1.4297023730985996E-2</v>
      </c>
      <c r="M99" s="20">
        <f>M48/'[1]Nederland (totaal)'!M72</f>
        <v>2.1360602736283543E-3</v>
      </c>
      <c r="N99" s="11">
        <f>N48/'[1]Nederland (totaal)'!N72</f>
        <v>1.3054452295787954E-2</v>
      </c>
    </row>
    <row r="100" spans="1:14" x14ac:dyDescent="0.2">
      <c r="A100" s="13">
        <v>1966</v>
      </c>
      <c r="B100" s="20">
        <f>B49/'[1]Nederland (totaal)'!B73</f>
        <v>3.261544576098567E-2</v>
      </c>
      <c r="C100" s="20">
        <f>C49/'[1]Nederland (totaal)'!C73</f>
        <v>0.12131192534650746</v>
      </c>
      <c r="D100" s="20">
        <f>D49/'[1]Nederland (totaal)'!D73</f>
        <v>6.5350389321468293E-3</v>
      </c>
      <c r="E100" s="20">
        <f>E49/'[1]Nederland (totaal)'!E73</f>
        <v>2.5020155124961777E-3</v>
      </c>
      <c r="F100" s="20">
        <f>F49/'[1]Nederland (totaal)'!F73</f>
        <v>3.2522704913367644E-4</v>
      </c>
      <c r="G100" s="20">
        <f>G49/'[1]Nederland (totaal)'!G73</f>
        <v>7.7614064528805891E-3</v>
      </c>
      <c r="H100" s="20">
        <f>H49/'[1]Nederland (totaal)'!H73</f>
        <v>3.1634302246464205E-3</v>
      </c>
      <c r="I100" s="20">
        <f>I49/'[1]Nederland (totaal)'!I73</f>
        <v>3.8235947118780908E-2</v>
      </c>
      <c r="J100" s="20">
        <f>J49/'[1]Nederland (totaal)'!J73</f>
        <v>7.7343844440223106E-3</v>
      </c>
      <c r="K100" s="20">
        <f>K49/'[1]Nederland (totaal)'!K73</f>
        <v>1.6179374380441904E-2</v>
      </c>
      <c r="L100" s="20">
        <f>L49/'[1]Nederland (totaal)'!L73</f>
        <v>1.1569677912237133E-2</v>
      </c>
      <c r="M100" s="20">
        <f>M49/'[1]Nederland (totaal)'!M73</f>
        <v>1.9284912307363771E-3</v>
      </c>
      <c r="N100" s="11">
        <f>N49/'[1]Nederland (totaal)'!N73</f>
        <v>9.8157479337988469E-3</v>
      </c>
    </row>
    <row r="101" spans="1:14" x14ac:dyDescent="0.2">
      <c r="A101" s="13">
        <v>1967</v>
      </c>
      <c r="B101" s="20">
        <f>B50/'[1]Nederland (totaal)'!B74</f>
        <v>2.9301635966124694E-2</v>
      </c>
      <c r="C101" s="20">
        <f>C50/'[1]Nederland (totaal)'!C74</f>
        <v>7.8847796899792502E-2</v>
      </c>
      <c r="D101" s="20">
        <f>D50/'[1]Nederland (totaal)'!D74</f>
        <v>7.2888607193788623E-3</v>
      </c>
      <c r="E101" s="20">
        <f>E50/'[1]Nederland (totaal)'!E74</f>
        <v>3.4106412005457023E-3</v>
      </c>
      <c r="F101" s="20">
        <f>F50/'[1]Nederland (totaal)'!F74</f>
        <v>2.7654676060038304E-4</v>
      </c>
      <c r="G101" s="20">
        <f>G50/'[1]Nederland (totaal)'!G74</f>
        <v>5.4848965536860158E-3</v>
      </c>
      <c r="H101" s="20">
        <f>H50/'[1]Nederland (totaal)'!H74</f>
        <v>2.5369374169863144E-3</v>
      </c>
      <c r="I101" s="20">
        <f>I50/'[1]Nederland (totaal)'!I74</f>
        <v>2.2603279817156399E-2</v>
      </c>
      <c r="J101" s="20">
        <f>J50/'[1]Nederland (totaal)'!J74</f>
        <v>4.9864572106882001E-3</v>
      </c>
      <c r="K101" s="20">
        <f>K50/'[1]Nederland (totaal)'!K74</f>
        <v>1.1982315711387128E-2</v>
      </c>
      <c r="L101" s="20">
        <f>L50/'[1]Nederland (totaal)'!L74</f>
        <v>6.7731480582995333E-3</v>
      </c>
      <c r="M101" s="20">
        <f>M50/'[1]Nederland (totaal)'!M74</f>
        <v>1.4446731843653024E-3</v>
      </c>
      <c r="N101" s="11">
        <f>N50/'[1]Nederland (totaal)'!N74</f>
        <v>6.809208243297709E-3</v>
      </c>
    </row>
    <row r="102" spans="1:14" x14ac:dyDescent="0.2">
      <c r="A102" s="13">
        <v>1968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11"/>
    </row>
    <row r="103" spans="1:14" x14ac:dyDescent="0.2">
      <c r="A103" s="13">
        <v>1969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11"/>
    </row>
    <row r="104" spans="1:14" x14ac:dyDescent="0.2">
      <c r="A104" s="17">
        <v>1970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3"/>
    </row>
  </sheetData>
  <mergeCells count="1">
    <mergeCell ref="A1:N1"/>
  </mergeCells>
  <phoneticPr fontId="0" type="noConversion"/>
  <printOptions horizontalCentered="1" gridLines="1" gridLinesSet="0"/>
  <pageMargins left="1.1811023622047245" right="0.78740157480314965" top="1.1811023622047245" bottom="1.1811023622047245" header="0.59055118110236227" footer="0.59055118110236227"/>
  <pageSetup paperSize="9" scale="55" orientation="portrait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rowBreaks count="1" manualBreakCount="1">
    <brk id="53" max="6553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04"/>
  <sheetViews>
    <sheetView zoomScale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10.7109375" style="41" customWidth="1"/>
    <col min="2" max="14" width="12.7109375" style="2" customWidth="1"/>
    <col min="15" max="93" width="10.7109375" style="2" customWidth="1"/>
    <col min="94" max="16384" width="9.140625" style="2"/>
  </cols>
  <sheetData>
    <row r="1" spans="1:29" ht="39.950000000000003" customHeight="1" x14ac:dyDescent="0.2">
      <c r="A1" s="45" t="s">
        <v>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  <c r="AC1" s="16"/>
    </row>
    <row r="2" spans="1:29" ht="24.95" customHeight="1" x14ac:dyDescent="0.2">
      <c r="A2" s="37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AC2" s="16"/>
    </row>
    <row r="3" spans="1:29" x14ac:dyDescent="0.2">
      <c r="A3" s="38">
        <v>1920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</row>
    <row r="4" spans="1:29" x14ac:dyDescent="0.2">
      <c r="A4" s="39">
        <v>1921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</row>
    <row r="5" spans="1:29" x14ac:dyDescent="0.2">
      <c r="A5" s="39">
        <v>1922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1:29" x14ac:dyDescent="0.2">
      <c r="A6" s="39">
        <v>1923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1:29" x14ac:dyDescent="0.2">
      <c r="A7" s="39">
        <v>1924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spans="1:29" x14ac:dyDescent="0.2">
      <c r="A8" s="39">
        <v>1925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</row>
    <row r="9" spans="1:29" x14ac:dyDescent="0.2">
      <c r="A9" s="39">
        <v>1926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/>
    </row>
    <row r="10" spans="1:29" x14ac:dyDescent="0.2">
      <c r="A10" s="39">
        <v>1927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  <c r="AC10" s="16"/>
    </row>
    <row r="11" spans="1:29" x14ac:dyDescent="0.2">
      <c r="A11" s="39">
        <v>1928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/>
    </row>
    <row r="12" spans="1:29" x14ac:dyDescent="0.2">
      <c r="A12" s="39">
        <v>1929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/>
    </row>
    <row r="13" spans="1:29" x14ac:dyDescent="0.2">
      <c r="A13" s="39">
        <v>1930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/>
    </row>
    <row r="14" spans="1:29" x14ac:dyDescent="0.2">
      <c r="A14" s="39">
        <v>1931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/>
    </row>
    <row r="15" spans="1:29" x14ac:dyDescent="0.2">
      <c r="A15" s="39">
        <v>1932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/>
    </row>
    <row r="16" spans="1:29" x14ac:dyDescent="0.2">
      <c r="A16" s="39">
        <v>1933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</row>
    <row r="17" spans="1:29" x14ac:dyDescent="0.2">
      <c r="A17" s="39">
        <v>1934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/>
    </row>
    <row r="18" spans="1:29" x14ac:dyDescent="0.2">
      <c r="A18" s="39">
        <v>1935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/>
    </row>
    <row r="19" spans="1:29" x14ac:dyDescent="0.2">
      <c r="A19" s="39">
        <v>1936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  <c r="AC19" s="16"/>
    </row>
    <row r="20" spans="1:29" x14ac:dyDescent="0.2">
      <c r="A20" s="39">
        <v>1937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AC20" s="16"/>
    </row>
    <row r="21" spans="1:29" x14ac:dyDescent="0.2">
      <c r="A21" s="39">
        <v>1938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5"/>
      <c r="AC21" s="16"/>
    </row>
    <row r="22" spans="1:29" x14ac:dyDescent="0.2">
      <c r="A22" s="39">
        <v>1939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5">
        <v>2708</v>
      </c>
      <c r="AC22" s="16"/>
    </row>
    <row r="23" spans="1:29" x14ac:dyDescent="0.2">
      <c r="A23" s="39">
        <v>1940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5"/>
      <c r="AC23" s="16"/>
    </row>
    <row r="24" spans="1:29" x14ac:dyDescent="0.2">
      <c r="A24" s="39">
        <v>1941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5"/>
      <c r="AC24" s="16"/>
    </row>
    <row r="25" spans="1:29" x14ac:dyDescent="0.2">
      <c r="A25" s="39">
        <v>1942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5"/>
      <c r="AC25" s="16"/>
    </row>
    <row r="26" spans="1:29" x14ac:dyDescent="0.2">
      <c r="A26" s="39">
        <v>1943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5">
        <v>2539</v>
      </c>
      <c r="AC26" s="16"/>
    </row>
    <row r="27" spans="1:29" x14ac:dyDescent="0.2">
      <c r="A27" s="39">
        <v>1944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5"/>
      <c r="AC27" s="16"/>
    </row>
    <row r="28" spans="1:29" x14ac:dyDescent="0.2">
      <c r="A28" s="39">
        <v>1945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5"/>
      <c r="AC28" s="16"/>
    </row>
    <row r="29" spans="1:29" x14ac:dyDescent="0.2">
      <c r="A29" s="39">
        <v>1946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">
        <v>2318</v>
      </c>
      <c r="AC29" s="16"/>
    </row>
    <row r="30" spans="1:29" x14ac:dyDescent="0.2">
      <c r="A30" s="39">
        <v>1947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5"/>
      <c r="AC30" s="16"/>
    </row>
    <row r="31" spans="1:29" x14ac:dyDescent="0.2">
      <c r="A31" s="39">
        <v>1948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/>
      <c r="AC31" s="16"/>
    </row>
    <row r="32" spans="1:29" x14ac:dyDescent="0.2">
      <c r="A32" s="39">
        <v>1949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5"/>
      <c r="AC32" s="16"/>
    </row>
    <row r="33" spans="1:29" x14ac:dyDescent="0.2">
      <c r="A33" s="39">
        <v>1950</v>
      </c>
      <c r="B33" s="14">
        <v>39.14</v>
      </c>
      <c r="C33" s="14">
        <v>32.44</v>
      </c>
      <c r="D33" s="14">
        <v>15.91</v>
      </c>
      <c r="E33" s="14">
        <v>53.11</v>
      </c>
      <c r="F33" s="14"/>
      <c r="G33" s="14">
        <f>1054.41+0.14</f>
        <v>1054.5500000000002</v>
      </c>
      <c r="H33" s="14">
        <v>477.12</v>
      </c>
      <c r="I33" s="14">
        <v>168.97</v>
      </c>
      <c r="J33" s="14">
        <v>463.35</v>
      </c>
      <c r="K33" s="14">
        <v>823.4</v>
      </c>
      <c r="L33" s="14">
        <v>576.32000000000005</v>
      </c>
      <c r="M33" s="14">
        <f>276.44+1.2</f>
        <v>277.64</v>
      </c>
      <c r="N33" s="15">
        <f t="shared" ref="N33:N38" si="0">SUM(B33:M33)</f>
        <v>3981.9500000000003</v>
      </c>
      <c r="AC33" s="16"/>
    </row>
    <row r="34" spans="1:29" x14ac:dyDescent="0.2">
      <c r="A34" s="39">
        <v>1951</v>
      </c>
      <c r="B34" s="14">
        <v>35.82</v>
      </c>
      <c r="C34" s="14">
        <v>40.08</v>
      </c>
      <c r="D34" s="14">
        <v>15.03</v>
      </c>
      <c r="E34" s="14">
        <v>47.91</v>
      </c>
      <c r="F34" s="14"/>
      <c r="G34" s="14">
        <v>897.42</v>
      </c>
      <c r="H34" s="14">
        <v>494.72</v>
      </c>
      <c r="I34" s="14">
        <v>134.57</v>
      </c>
      <c r="J34" s="14">
        <v>425.5</v>
      </c>
      <c r="K34" s="14">
        <f>832.18+2</f>
        <v>834.18</v>
      </c>
      <c r="L34" s="14">
        <v>520.34</v>
      </c>
      <c r="M34" s="14">
        <f>266.41+2.36</f>
        <v>268.77000000000004</v>
      </c>
      <c r="N34" s="15">
        <f t="shared" si="0"/>
        <v>3714.34</v>
      </c>
      <c r="AC34" s="16"/>
    </row>
    <row r="35" spans="1:29" x14ac:dyDescent="0.2">
      <c r="A35" s="39">
        <v>1952</v>
      </c>
      <c r="B35" s="14">
        <v>30.83</v>
      </c>
      <c r="C35" s="14">
        <v>34.79</v>
      </c>
      <c r="D35" s="14">
        <v>14.74</v>
      </c>
      <c r="E35" s="14">
        <v>40.29</v>
      </c>
      <c r="F35" s="14"/>
      <c r="G35" s="14">
        <v>917.97</v>
      </c>
      <c r="H35" s="14">
        <v>499.95</v>
      </c>
      <c r="I35" s="14">
        <v>138.99</v>
      </c>
      <c r="J35" s="14">
        <v>352.6</v>
      </c>
      <c r="K35" s="14">
        <f>716.55+0.7</f>
        <v>717.25</v>
      </c>
      <c r="L35" s="14">
        <v>401.03</v>
      </c>
      <c r="M35" s="14">
        <f>232.95+0.64</f>
        <v>233.58999999999997</v>
      </c>
      <c r="N35" s="15">
        <f t="shared" si="0"/>
        <v>3382.0300000000007</v>
      </c>
      <c r="AC35" s="16"/>
    </row>
    <row r="36" spans="1:29" x14ac:dyDescent="0.2">
      <c r="A36" s="39">
        <v>1953</v>
      </c>
      <c r="B36" s="14">
        <v>27.8</v>
      </c>
      <c r="C36" s="14">
        <v>27.85</v>
      </c>
      <c r="D36" s="14">
        <v>5.16</v>
      </c>
      <c r="E36" s="14">
        <v>49.42</v>
      </c>
      <c r="F36" s="14"/>
      <c r="G36" s="14">
        <v>851.27</v>
      </c>
      <c r="H36" s="14">
        <v>460.94</v>
      </c>
      <c r="I36" s="14">
        <v>122.58</v>
      </c>
      <c r="J36" s="14">
        <v>276.26</v>
      </c>
      <c r="K36" s="14">
        <v>515.09</v>
      </c>
      <c r="L36" s="14">
        <v>311.99</v>
      </c>
      <c r="M36" s="14">
        <v>193.16</v>
      </c>
      <c r="N36" s="15">
        <f t="shared" si="0"/>
        <v>2841.5199999999995</v>
      </c>
      <c r="AC36" s="16"/>
    </row>
    <row r="37" spans="1:29" x14ac:dyDescent="0.2">
      <c r="A37" s="39">
        <v>1954</v>
      </c>
      <c r="B37" s="14">
        <v>14.41</v>
      </c>
      <c r="C37" s="14">
        <v>25.74</v>
      </c>
      <c r="D37" s="14">
        <v>5.88</v>
      </c>
      <c r="E37" s="14">
        <v>45.46</v>
      </c>
      <c r="F37" s="14"/>
      <c r="G37" s="14">
        <v>811.82</v>
      </c>
      <c r="H37" s="14">
        <v>482.86</v>
      </c>
      <c r="I37" s="14">
        <v>93.7</v>
      </c>
      <c r="J37" s="14">
        <v>225.07</v>
      </c>
      <c r="K37" s="14">
        <v>458.58</v>
      </c>
      <c r="L37" s="14">
        <v>271.33</v>
      </c>
      <c r="M37" s="14">
        <v>162.19999999999999</v>
      </c>
      <c r="N37" s="15">
        <f t="shared" si="0"/>
        <v>2597.0499999999997</v>
      </c>
      <c r="AC37" s="16"/>
    </row>
    <row r="38" spans="1:29" x14ac:dyDescent="0.2">
      <c r="A38" s="39">
        <v>1955</v>
      </c>
      <c r="B38" s="14">
        <v>9.14</v>
      </c>
      <c r="C38" s="14">
        <v>13.79</v>
      </c>
      <c r="D38" s="14">
        <v>3.08</v>
      </c>
      <c r="E38" s="14">
        <v>35.200000000000003</v>
      </c>
      <c r="F38" s="14"/>
      <c r="G38" s="14">
        <v>596.02</v>
      </c>
      <c r="H38" s="14">
        <v>245.33</v>
      </c>
      <c r="I38" s="14">
        <v>40.31</v>
      </c>
      <c r="J38" s="14">
        <v>172.38</v>
      </c>
      <c r="K38" s="14">
        <v>319.20999999999998</v>
      </c>
      <c r="L38" s="14">
        <v>170.29</v>
      </c>
      <c r="M38" s="14">
        <v>116.07</v>
      </c>
      <c r="N38" s="15">
        <f t="shared" si="0"/>
        <v>1720.82</v>
      </c>
      <c r="AC38" s="16"/>
    </row>
    <row r="39" spans="1:29" x14ac:dyDescent="0.2">
      <c r="A39" s="39">
        <v>1956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5">
        <v>1653</v>
      </c>
      <c r="AC39" s="16"/>
    </row>
    <row r="40" spans="1:29" x14ac:dyDescent="0.2">
      <c r="A40" s="39">
        <v>1957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5"/>
      <c r="AC40" s="16"/>
    </row>
    <row r="41" spans="1:29" x14ac:dyDescent="0.2">
      <c r="A41" s="39">
        <v>1958</v>
      </c>
      <c r="B41" s="14">
        <v>1.57</v>
      </c>
      <c r="C41" s="14">
        <v>1.37</v>
      </c>
      <c r="D41" s="14">
        <v>2.09</v>
      </c>
      <c r="E41" s="14">
        <v>7.5</v>
      </c>
      <c r="F41" s="14">
        <v>24.86</v>
      </c>
      <c r="G41" s="14">
        <v>413.71</v>
      </c>
      <c r="H41" s="14">
        <v>153.65</v>
      </c>
      <c r="I41" s="14">
        <v>31.56</v>
      </c>
      <c r="J41" s="14">
        <v>86.74</v>
      </c>
      <c r="K41" s="14">
        <v>246.12</v>
      </c>
      <c r="L41" s="14">
        <v>86.26</v>
      </c>
      <c r="M41" s="14">
        <v>103.67</v>
      </c>
      <c r="N41" s="15">
        <f>SUM(B41:M41)</f>
        <v>1159.1000000000001</v>
      </c>
      <c r="AC41" s="16"/>
    </row>
    <row r="42" spans="1:29" x14ac:dyDescent="0.2">
      <c r="A42" s="39">
        <v>1959</v>
      </c>
      <c r="B42" s="14">
        <v>1</v>
      </c>
      <c r="C42" s="14">
        <v>3</v>
      </c>
      <c r="D42" s="14">
        <v>5</v>
      </c>
      <c r="E42" s="14">
        <v>4</v>
      </c>
      <c r="F42" s="14">
        <v>22</v>
      </c>
      <c r="G42" s="14">
        <v>437</v>
      </c>
      <c r="H42" s="14">
        <v>115</v>
      </c>
      <c r="I42" s="14">
        <v>32</v>
      </c>
      <c r="J42" s="14">
        <v>96</v>
      </c>
      <c r="K42" s="14">
        <v>267</v>
      </c>
      <c r="L42" s="14">
        <v>99</v>
      </c>
      <c r="M42" s="14">
        <v>128</v>
      </c>
      <c r="N42" s="15">
        <f>SUM(B42:M42)</f>
        <v>1209</v>
      </c>
      <c r="AC42" s="16"/>
    </row>
    <row r="43" spans="1:29" x14ac:dyDescent="0.2">
      <c r="A43" s="39">
        <v>1960</v>
      </c>
      <c r="B43" s="14">
        <v>3.32</v>
      </c>
      <c r="C43" s="14">
        <v>0.99</v>
      </c>
      <c r="D43" s="14">
        <v>0.28000000000000003</v>
      </c>
      <c r="E43" s="14">
        <v>5.36</v>
      </c>
      <c r="F43" s="14">
        <v>6.13</v>
      </c>
      <c r="G43" s="14">
        <v>477.66</v>
      </c>
      <c r="H43" s="14">
        <v>114.38</v>
      </c>
      <c r="I43" s="14">
        <v>14.93</v>
      </c>
      <c r="J43" s="14">
        <v>100.62</v>
      </c>
      <c r="K43" s="14">
        <v>295.08</v>
      </c>
      <c r="L43" s="14">
        <v>93.48</v>
      </c>
      <c r="M43" s="14">
        <v>154.09</v>
      </c>
      <c r="N43" s="15">
        <f t="shared" ref="N43:N50" si="1">SUM(B43:M43)</f>
        <v>1266.32</v>
      </c>
      <c r="AC43" s="16"/>
    </row>
    <row r="44" spans="1:29" x14ac:dyDescent="0.2">
      <c r="A44" s="39">
        <v>1961</v>
      </c>
      <c r="B44" s="14">
        <v>4.51</v>
      </c>
      <c r="C44" s="14">
        <v>0.65</v>
      </c>
      <c r="D44" s="14">
        <v>0</v>
      </c>
      <c r="E44" s="14">
        <v>4.6399999999999997</v>
      </c>
      <c r="F44" s="14">
        <v>3.3</v>
      </c>
      <c r="G44" s="14">
        <v>393.58</v>
      </c>
      <c r="H44" s="14">
        <v>91.5</v>
      </c>
      <c r="I44" s="14">
        <v>12.55</v>
      </c>
      <c r="J44" s="14">
        <v>89.06</v>
      </c>
      <c r="K44" s="14">
        <v>217.78</v>
      </c>
      <c r="L44" s="14">
        <v>94.63</v>
      </c>
      <c r="M44" s="14">
        <v>123.8</v>
      </c>
      <c r="N44" s="15">
        <f t="shared" si="1"/>
        <v>1036</v>
      </c>
      <c r="AC44" s="16"/>
    </row>
    <row r="45" spans="1:29" x14ac:dyDescent="0.2">
      <c r="A45" s="39">
        <v>1962</v>
      </c>
      <c r="B45" s="14">
        <v>3.9</v>
      </c>
      <c r="C45" s="14">
        <v>2.69</v>
      </c>
      <c r="D45" s="14">
        <v>0.02</v>
      </c>
      <c r="E45" s="14">
        <v>3.04</v>
      </c>
      <c r="F45" s="14">
        <v>3.87</v>
      </c>
      <c r="G45" s="14">
        <v>282.3</v>
      </c>
      <c r="H45" s="14">
        <v>82.38</v>
      </c>
      <c r="I45" s="14">
        <v>22.05</v>
      </c>
      <c r="J45" s="14">
        <v>93.18</v>
      </c>
      <c r="K45" s="14">
        <v>208.85</v>
      </c>
      <c r="L45" s="14">
        <v>80.75</v>
      </c>
      <c r="M45" s="14">
        <v>57.3</v>
      </c>
      <c r="N45" s="15">
        <f t="shared" si="1"/>
        <v>840.32999999999993</v>
      </c>
      <c r="AC45" s="16"/>
    </row>
    <row r="46" spans="1:29" x14ac:dyDescent="0.2">
      <c r="A46" s="39">
        <v>1963</v>
      </c>
      <c r="B46" s="14">
        <v>2.85</v>
      </c>
      <c r="C46" s="14">
        <v>1.98</v>
      </c>
      <c r="D46" s="14">
        <v>0</v>
      </c>
      <c r="E46" s="14">
        <v>3.73</v>
      </c>
      <c r="F46" s="14">
        <v>16.66</v>
      </c>
      <c r="G46" s="14">
        <v>254.4</v>
      </c>
      <c r="H46" s="14">
        <v>84.31</v>
      </c>
      <c r="I46" s="14">
        <v>9.2799999999999994</v>
      </c>
      <c r="J46" s="14">
        <v>106.6</v>
      </c>
      <c r="K46" s="14">
        <v>259.8</v>
      </c>
      <c r="L46" s="14">
        <v>80.25</v>
      </c>
      <c r="M46" s="14">
        <v>39.68</v>
      </c>
      <c r="N46" s="15">
        <f t="shared" si="1"/>
        <v>859.53999999999985</v>
      </c>
      <c r="AC46" s="16"/>
    </row>
    <row r="47" spans="1:29" x14ac:dyDescent="0.2">
      <c r="A47" s="39">
        <v>1964</v>
      </c>
      <c r="B47" s="14">
        <v>0.15</v>
      </c>
      <c r="C47" s="14">
        <v>0</v>
      </c>
      <c r="D47" s="14">
        <v>0</v>
      </c>
      <c r="E47" s="14">
        <v>3.71</v>
      </c>
      <c r="F47" s="14">
        <v>14.32</v>
      </c>
      <c r="G47" s="14">
        <v>223.27</v>
      </c>
      <c r="H47" s="14">
        <v>56.61</v>
      </c>
      <c r="I47" s="14">
        <v>8.23</v>
      </c>
      <c r="J47" s="14">
        <v>81.12</v>
      </c>
      <c r="K47" s="14">
        <v>233.94</v>
      </c>
      <c r="L47" s="14">
        <v>54.17</v>
      </c>
      <c r="M47" s="14">
        <v>71.39</v>
      </c>
      <c r="N47" s="15">
        <f t="shared" si="1"/>
        <v>746.91</v>
      </c>
      <c r="AC47" s="16"/>
    </row>
    <row r="48" spans="1:29" x14ac:dyDescent="0.2">
      <c r="A48" s="39">
        <v>1965</v>
      </c>
      <c r="B48" s="14">
        <v>0.4</v>
      </c>
      <c r="C48" s="14">
        <v>1.27</v>
      </c>
      <c r="D48" s="14">
        <v>0</v>
      </c>
      <c r="E48" s="14">
        <v>2.42</v>
      </c>
      <c r="F48" s="14">
        <v>22.34</v>
      </c>
      <c r="G48" s="14">
        <v>132.97999999999999</v>
      </c>
      <c r="H48" s="14">
        <v>34.28</v>
      </c>
      <c r="I48" s="14">
        <v>2.78</v>
      </c>
      <c r="J48" s="14">
        <v>75.36</v>
      </c>
      <c r="K48" s="14">
        <v>163.55000000000001</v>
      </c>
      <c r="L48" s="14">
        <v>82.15</v>
      </c>
      <c r="M48" s="14">
        <v>48.09</v>
      </c>
      <c r="N48" s="15">
        <f t="shared" si="1"/>
        <v>565.62</v>
      </c>
      <c r="AC48" s="16"/>
    </row>
    <row r="49" spans="1:29" x14ac:dyDescent="0.2">
      <c r="A49" s="39">
        <v>1966</v>
      </c>
      <c r="B49" s="14">
        <v>0</v>
      </c>
      <c r="C49" s="14">
        <v>0.56999999999999995</v>
      </c>
      <c r="D49" s="14">
        <v>0</v>
      </c>
      <c r="E49" s="14">
        <v>1.5</v>
      </c>
      <c r="F49" s="14">
        <f>14.88+6.19</f>
        <v>21.07</v>
      </c>
      <c r="G49" s="14">
        <v>76.81</v>
      </c>
      <c r="H49" s="14">
        <v>14.1</v>
      </c>
      <c r="I49" s="14">
        <v>2.2999999999999998</v>
      </c>
      <c r="J49" s="14">
        <v>24.26</v>
      </c>
      <c r="K49" s="14">
        <v>149.86000000000001</v>
      </c>
      <c r="L49" s="14">
        <v>25.92</v>
      </c>
      <c r="M49" s="14">
        <v>32.83</v>
      </c>
      <c r="N49" s="15">
        <f t="shared" si="1"/>
        <v>349.22</v>
      </c>
      <c r="AC49" s="16"/>
    </row>
    <row r="50" spans="1:29" x14ac:dyDescent="0.2">
      <c r="A50" s="39">
        <v>1967</v>
      </c>
      <c r="B50" s="14">
        <v>0.4</v>
      </c>
      <c r="C50" s="14">
        <v>0.6</v>
      </c>
      <c r="D50" s="14">
        <v>0</v>
      </c>
      <c r="E50" s="14">
        <v>0.65</v>
      </c>
      <c r="F50" s="14">
        <f>10.55+0.36</f>
        <v>10.91</v>
      </c>
      <c r="G50" s="14">
        <v>59.08</v>
      </c>
      <c r="H50" s="14">
        <v>9.81</v>
      </c>
      <c r="I50" s="14">
        <v>11.53</v>
      </c>
      <c r="J50" s="14">
        <v>19.66</v>
      </c>
      <c r="K50" s="14">
        <v>123.9</v>
      </c>
      <c r="L50" s="14">
        <v>40.880000000000003</v>
      </c>
      <c r="M50" s="14">
        <v>30.92</v>
      </c>
      <c r="N50" s="15">
        <f t="shared" si="1"/>
        <v>308.34000000000003</v>
      </c>
    </row>
    <row r="51" spans="1:29" x14ac:dyDescent="0.2">
      <c r="A51" s="39">
        <v>1968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5"/>
    </row>
    <row r="52" spans="1:29" x14ac:dyDescent="0.2">
      <c r="A52" s="39">
        <v>1969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5"/>
    </row>
    <row r="53" spans="1:29" x14ac:dyDescent="0.2">
      <c r="A53" s="40">
        <v>1970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9"/>
    </row>
    <row r="54" spans="1:29" x14ac:dyDescent="0.2">
      <c r="A54" s="38">
        <v>1920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2"/>
    </row>
    <row r="55" spans="1:29" x14ac:dyDescent="0.2">
      <c r="A55" s="39">
        <v>1921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1"/>
    </row>
    <row r="56" spans="1:29" x14ac:dyDescent="0.2">
      <c r="A56" s="39">
        <v>1922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1"/>
    </row>
    <row r="57" spans="1:29" x14ac:dyDescent="0.2">
      <c r="A57" s="39">
        <v>1923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1"/>
    </row>
    <row r="58" spans="1:29" x14ac:dyDescent="0.2">
      <c r="A58" s="39">
        <v>1924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1"/>
    </row>
    <row r="59" spans="1:29" x14ac:dyDescent="0.2">
      <c r="A59" s="39">
        <v>1925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1"/>
    </row>
    <row r="60" spans="1:29" x14ac:dyDescent="0.2">
      <c r="A60" s="39">
        <v>1926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1"/>
    </row>
    <row r="61" spans="1:29" x14ac:dyDescent="0.2">
      <c r="A61" s="39">
        <v>1927</v>
      </c>
      <c r="B61" s="33">
        <f>B10/'[1]Nederland (totaal)'!B34</f>
        <v>0</v>
      </c>
      <c r="C61" s="20"/>
      <c r="D61" s="20">
        <f>D10/'[1]Nederland (totaal)'!D34</f>
        <v>0</v>
      </c>
      <c r="E61" s="20">
        <f>E10/'[1]Nederland (totaal)'!E34</f>
        <v>0</v>
      </c>
      <c r="F61" s="20"/>
      <c r="G61" s="20">
        <f>G10/'[1]Nederland (totaal)'!G34</f>
        <v>0</v>
      </c>
      <c r="H61" s="20">
        <f>H10/'[1]Nederland (totaal)'!H34</f>
        <v>0</v>
      </c>
      <c r="I61" s="20">
        <f>I10/'[1]Nederland (totaal)'!I34</f>
        <v>0</v>
      </c>
      <c r="J61" s="20">
        <f>J10/'[1]Nederland (totaal)'!J34</f>
        <v>0</v>
      </c>
      <c r="K61" s="20">
        <f>K10/'[1]Nederland (totaal)'!K34</f>
        <v>0</v>
      </c>
      <c r="L61" s="20">
        <f>L10/'[1]Nederland (totaal)'!L34</f>
        <v>0</v>
      </c>
      <c r="M61" s="20">
        <f>M10/'[1]Nederland (totaal)'!M34</f>
        <v>0</v>
      </c>
      <c r="N61" s="11">
        <f>N10/'[1]Nederland (totaal)'!N34</f>
        <v>0</v>
      </c>
    </row>
    <row r="62" spans="1:29" x14ac:dyDescent="0.2">
      <c r="A62" s="39">
        <v>1928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1"/>
    </row>
    <row r="63" spans="1:29" x14ac:dyDescent="0.2">
      <c r="A63" s="39">
        <v>1929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1"/>
    </row>
    <row r="64" spans="1:29" x14ac:dyDescent="0.2">
      <c r="A64" s="39">
        <v>1930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11"/>
    </row>
    <row r="65" spans="1:14" x14ac:dyDescent="0.2">
      <c r="A65" s="39">
        <v>1931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11"/>
    </row>
    <row r="66" spans="1:14" x14ac:dyDescent="0.2">
      <c r="A66" s="39">
        <v>1932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11"/>
    </row>
    <row r="67" spans="1:14" x14ac:dyDescent="0.2">
      <c r="A67" s="39">
        <v>1933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1"/>
    </row>
    <row r="68" spans="1:14" x14ac:dyDescent="0.2">
      <c r="A68" s="39">
        <v>1934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11"/>
    </row>
    <row r="69" spans="1:14" x14ac:dyDescent="0.2">
      <c r="A69" s="39">
        <v>1935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11"/>
    </row>
    <row r="70" spans="1:14" x14ac:dyDescent="0.2">
      <c r="A70" s="39">
        <v>1936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11"/>
    </row>
    <row r="71" spans="1:14" x14ac:dyDescent="0.2">
      <c r="A71" s="39">
        <v>1937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11"/>
    </row>
    <row r="72" spans="1:14" x14ac:dyDescent="0.2">
      <c r="A72" s="39">
        <v>1938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11"/>
    </row>
    <row r="73" spans="1:14" x14ac:dyDescent="0.2">
      <c r="A73" s="39">
        <v>1939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11">
        <f>N22/'[1]Nederland (totaal)'!N46</f>
        <v>5.5689226150081234E-2</v>
      </c>
    </row>
    <row r="74" spans="1:14" x14ac:dyDescent="0.2">
      <c r="A74" s="39">
        <v>1940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11"/>
    </row>
    <row r="75" spans="1:14" x14ac:dyDescent="0.2">
      <c r="A75" s="39">
        <v>1941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11"/>
    </row>
    <row r="76" spans="1:14" x14ac:dyDescent="0.2">
      <c r="A76" s="39">
        <v>1942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11"/>
    </row>
    <row r="77" spans="1:14" x14ac:dyDescent="0.2">
      <c r="A77" s="39">
        <v>1943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11">
        <f>N26/'[1]Nederland (totaal)'!N50</f>
        <v>4.6785457627743277E-2</v>
      </c>
    </row>
    <row r="78" spans="1:14" x14ac:dyDescent="0.2">
      <c r="A78" s="39">
        <v>1944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11"/>
    </row>
    <row r="79" spans="1:14" x14ac:dyDescent="0.2">
      <c r="A79" s="39">
        <v>1945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11"/>
    </row>
    <row r="80" spans="1:14" x14ac:dyDescent="0.2">
      <c r="A80" s="39">
        <v>1946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11">
        <f>N29/'[1]Nederland (totaal)'!N53</f>
        <v>4.0078843626806832E-2</v>
      </c>
    </row>
    <row r="81" spans="1:14" x14ac:dyDescent="0.2">
      <c r="A81" s="39">
        <v>1947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11">
        <f>N30/'[1]Nederland (totaal)'!N54</f>
        <v>0</v>
      </c>
    </row>
    <row r="82" spans="1:14" x14ac:dyDescent="0.2">
      <c r="A82" s="39">
        <v>1948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11">
        <f>N31/'[1]Nederland (totaal)'!N55</f>
        <v>0</v>
      </c>
    </row>
    <row r="83" spans="1:14" x14ac:dyDescent="0.2">
      <c r="A83" s="39">
        <v>1949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11">
        <f>N32/'[1]Nederland (totaal)'!N56</f>
        <v>0</v>
      </c>
    </row>
    <row r="84" spans="1:14" x14ac:dyDescent="0.2">
      <c r="A84" s="39">
        <v>1950</v>
      </c>
      <c r="B84" s="20">
        <f>B33/'[1]Nederland (totaal)'!B57</f>
        <v>6.7119388140069278E-2</v>
      </c>
      <c r="C84" s="20">
        <f>C33/'[1]Nederland (totaal)'!C57</f>
        <v>7.5515619907816939E-2</v>
      </c>
      <c r="D84" s="20">
        <f>D33/'[1]Nederland (totaal)'!D57</f>
        <v>7.5107397441344467E-2</v>
      </c>
      <c r="E84" s="20">
        <f>E33/'[1]Nederland (totaal)'!E57</f>
        <v>3.7208031498269553E-2</v>
      </c>
      <c r="F84" s="20"/>
      <c r="G84" s="20">
        <f>G33/'[1]Nederland (totaal)'!G57</f>
        <v>5.0090343590639998E-2</v>
      </c>
      <c r="H84" s="20">
        <f>H33/'[1]Nederland (totaal)'!H57</f>
        <v>6.2918361210893614E-2</v>
      </c>
      <c r="I84" s="20">
        <f>I33/'[1]Nederland (totaal)'!I57</f>
        <v>7.7780335113238813E-2</v>
      </c>
      <c r="J84" s="20">
        <f>J33/'[1]Nederland (totaal)'!J57</f>
        <v>9.4201145417617982E-2</v>
      </c>
      <c r="K84" s="20">
        <f>K33/'[1]Nederland (totaal)'!K57</f>
        <v>0.15528290002225331</v>
      </c>
      <c r="L84" s="20">
        <f>L33/'[1]Nederland (totaal)'!L57</f>
        <v>8.0772405751277851E-2</v>
      </c>
      <c r="M84" s="20">
        <f>M33/'[1]Nederland (totaal)'!M57</f>
        <v>1.8403171570931152E-2</v>
      </c>
      <c r="N84" s="11">
        <f>N33/'[1]Nederland (totaal)'!N57</f>
        <v>6.0421010145151853E-2</v>
      </c>
    </row>
    <row r="85" spans="1:14" x14ac:dyDescent="0.2">
      <c r="A85" s="39">
        <v>1951</v>
      </c>
      <c r="B85" s="20">
        <f>B34/'[1]Nederland (totaal)'!B58</f>
        <v>6.1708615432322082E-2</v>
      </c>
      <c r="C85" s="20">
        <f>C34/'[1]Nederland (totaal)'!C58</f>
        <v>8.9048856895287604E-2</v>
      </c>
      <c r="D85" s="20">
        <f>D34/'[1]Nederland (totaal)'!D58</f>
        <v>8.043885469628044E-2</v>
      </c>
      <c r="E85" s="20">
        <f>E34/'[1]Nederland (totaal)'!E58</f>
        <v>3.1073263114201215E-2</v>
      </c>
      <c r="F85" s="20"/>
      <c r="G85" s="20">
        <f>G34/'[1]Nederland (totaal)'!G58</f>
        <v>4.2577600145749357E-2</v>
      </c>
      <c r="H85" s="20">
        <f>H34/'[1]Nederland (totaal)'!H58</f>
        <v>6.3210563032962214E-2</v>
      </c>
      <c r="I85" s="20">
        <f>I34/'[1]Nederland (totaal)'!I58</f>
        <v>6.2227462948833544E-2</v>
      </c>
      <c r="J85" s="20">
        <f>J34/'[1]Nederland (totaal)'!J58</f>
        <v>8.4483775342650697E-2</v>
      </c>
      <c r="K85" s="20">
        <f>K34/'[1]Nederland (totaal)'!K58</f>
        <v>0.15405213742769974</v>
      </c>
      <c r="L85" s="20">
        <f>L34/'[1]Nederland (totaal)'!L58</f>
        <v>6.9521603082604508E-2</v>
      </c>
      <c r="M85" s="20">
        <f>M34/'[1]Nederland (totaal)'!M58</f>
        <v>1.7923807313569601E-2</v>
      </c>
      <c r="N85" s="11">
        <f>N34/'[1]Nederland (totaal)'!N58</f>
        <v>5.5639933232199956E-2</v>
      </c>
    </row>
    <row r="86" spans="1:14" x14ac:dyDescent="0.2">
      <c r="A86" s="39">
        <v>1952</v>
      </c>
      <c r="B86" s="20">
        <f>B35/'[1]Nederland (totaal)'!B59</f>
        <v>5.1679629877967009E-2</v>
      </c>
      <c r="C86" s="20">
        <f>C35/'[1]Nederland (totaal)'!C59</f>
        <v>7.7011621472053121E-2</v>
      </c>
      <c r="D86" s="20">
        <f>D35/'[1]Nederland (totaal)'!D59</f>
        <v>9.3131989637960447E-2</v>
      </c>
      <c r="E86" s="20">
        <f>E35/'[1]Nederland (totaal)'!E59</f>
        <v>2.6419152410116522E-2</v>
      </c>
      <c r="F86" s="20"/>
      <c r="G86" s="20">
        <f>G35/'[1]Nederland (totaal)'!G59</f>
        <v>4.3354992646412897E-2</v>
      </c>
      <c r="H86" s="20">
        <f>H35/'[1]Nederland (totaal)'!H59</f>
        <v>6.3198412297112802E-2</v>
      </c>
      <c r="I86" s="20">
        <f>I35/'[1]Nederland (totaal)'!I59</f>
        <v>5.911323763955343E-2</v>
      </c>
      <c r="J86" s="20">
        <f>J35/'[1]Nederland (totaal)'!J59</f>
        <v>6.9831323487763677E-2</v>
      </c>
      <c r="K86" s="20">
        <f>K35/'[1]Nederland (totaal)'!K59</f>
        <v>0.12830075951903092</v>
      </c>
      <c r="L86" s="20">
        <f>L35/'[1]Nederland (totaal)'!L59</f>
        <v>5.4089814746127333E-2</v>
      </c>
      <c r="M86" s="20">
        <f>M35/'[1]Nederland (totaal)'!M59</f>
        <v>1.5659997251338296E-2</v>
      </c>
      <c r="N86" s="11">
        <f>N35/'[1]Nederland (totaal)'!N59</f>
        <v>5.0374911431354225E-2</v>
      </c>
    </row>
    <row r="87" spans="1:14" x14ac:dyDescent="0.2">
      <c r="A87" s="39">
        <v>1953</v>
      </c>
      <c r="B87" s="20">
        <f>B36/'[1]Nederland (totaal)'!B60</f>
        <v>5.0236727023022155E-2</v>
      </c>
      <c r="C87" s="20">
        <f>C36/'[1]Nederland (totaal)'!C60</f>
        <v>6.3596090610157113E-2</v>
      </c>
      <c r="D87" s="20">
        <f>D36/'[1]Nederland (totaal)'!D60</f>
        <v>3.441606082838658E-2</v>
      </c>
      <c r="E87" s="20">
        <f>E36/'[1]Nederland (totaal)'!E60</f>
        <v>3.4934683028897809E-2</v>
      </c>
      <c r="F87" s="20"/>
      <c r="G87" s="20">
        <f>G36/'[1]Nederland (totaal)'!G60</f>
        <v>4.1831860755388257E-2</v>
      </c>
      <c r="H87" s="20">
        <f>H36/'[1]Nederland (totaal)'!H60</f>
        <v>5.9292513506560326E-2</v>
      </c>
      <c r="I87" s="20">
        <f>I36/'[1]Nederland (totaal)'!I60</f>
        <v>5.5540200720418653E-2</v>
      </c>
      <c r="J87" s="20">
        <f>J36/'[1]Nederland (totaal)'!J60</f>
        <v>5.7199292721407599E-2</v>
      </c>
      <c r="K87" s="20">
        <f>K36/'[1]Nederland (totaal)'!K60</f>
        <v>0.10680575945325006</v>
      </c>
      <c r="L87" s="20">
        <f>L36/'[1]Nederland (totaal)'!L60</f>
        <v>4.5243284709744876E-2</v>
      </c>
      <c r="M87" s="20">
        <f>M36/'[1]Nederland (totaal)'!M60</f>
        <v>1.3637082472014188E-2</v>
      </c>
      <c r="N87" s="11">
        <f>N36/'[1]Nederland (totaal)'!N60</f>
        <v>4.4678458090674847E-2</v>
      </c>
    </row>
    <row r="88" spans="1:14" x14ac:dyDescent="0.2">
      <c r="A88" s="39">
        <v>1954</v>
      </c>
      <c r="B88" s="20">
        <f>B37/'[1]Nederland (totaal)'!B61</f>
        <v>2.8371726717857846E-2</v>
      </c>
      <c r="C88" s="20">
        <f>C37/'[1]Nederland (totaal)'!C61</f>
        <v>6.1505376344086017E-2</v>
      </c>
      <c r="D88" s="20">
        <f>D37/'[1]Nederland (totaal)'!D61</f>
        <v>5.4591031473400803E-2</v>
      </c>
      <c r="E88" s="20">
        <f>E37/'[1]Nederland (totaal)'!E61</f>
        <v>3.2091601544575986E-2</v>
      </c>
      <c r="F88" s="20"/>
      <c r="G88" s="20">
        <f>G37/'[1]Nederland (totaal)'!G61</f>
        <v>4.1697270277738688E-2</v>
      </c>
      <c r="H88" s="20">
        <f>H37/'[1]Nederland (totaal)'!H61</f>
        <v>6.4624234288612803E-2</v>
      </c>
      <c r="I88" s="20">
        <f>I37/'[1]Nederland (totaal)'!I61</f>
        <v>4.3218959147244267E-2</v>
      </c>
      <c r="J88" s="20">
        <f>J37/'[1]Nederland (totaal)'!J61</f>
        <v>4.936081180957478E-2</v>
      </c>
      <c r="K88" s="20">
        <f>K37/'[1]Nederland (totaal)'!K61</f>
        <v>0.10680000558942854</v>
      </c>
      <c r="L88" s="20">
        <f>L37/'[1]Nederland (totaal)'!L61</f>
        <v>4.3505239933811356E-2</v>
      </c>
      <c r="M88" s="20">
        <f>M37/'[1]Nederland (totaal)'!M61</f>
        <v>1.1950837995412704E-2</v>
      </c>
      <c r="N88" s="11">
        <f>N37/'[1]Nederland (totaal)'!N61</f>
        <v>4.312431919020164E-2</v>
      </c>
    </row>
    <row r="89" spans="1:14" x14ac:dyDescent="0.2">
      <c r="A89" s="39">
        <v>1955</v>
      </c>
      <c r="B89" s="20">
        <f>B38/'[1]Nederland (totaal)'!B62</f>
        <v>2.0459785552794752E-2</v>
      </c>
      <c r="C89" s="20">
        <f>C38/'[1]Nederland (totaal)'!C62</f>
        <v>3.5543069230372697E-2</v>
      </c>
      <c r="D89" s="20">
        <f>D38/'[1]Nederland (totaal)'!D62</f>
        <v>2.6745397707537342E-2</v>
      </c>
      <c r="E89" s="20">
        <f>E38/'[1]Nederland (totaal)'!E62</f>
        <v>2.8931903176755844E-2</v>
      </c>
      <c r="F89" s="20"/>
      <c r="G89" s="20">
        <f>G38/'[1]Nederland (totaal)'!G62</f>
        <v>3.2996331772518962E-2</v>
      </c>
      <c r="H89" s="20">
        <f>H38/'[1]Nederland (totaal)'!H62</f>
        <v>3.5973934184402159E-2</v>
      </c>
      <c r="I89" s="20">
        <f>I38/'[1]Nederland (totaal)'!I62</f>
        <v>2.0356632444361401E-2</v>
      </c>
      <c r="J89" s="20">
        <f>J38/'[1]Nederland (totaal)'!J62</f>
        <v>3.9301698331307984E-2</v>
      </c>
      <c r="K89" s="20">
        <f>K38/'[1]Nederland (totaal)'!K62</f>
        <v>8.0848272403539784E-2</v>
      </c>
      <c r="L89" s="20">
        <f>L38/'[1]Nederland (totaal)'!L62</f>
        <v>3.0461910537255867E-2</v>
      </c>
      <c r="M89" s="20">
        <f>M38/'[1]Nederland (totaal)'!M62</f>
        <v>9.0609677366472307E-3</v>
      </c>
      <c r="N89" s="11">
        <f>N38/'[1]Nederland (totaal)'!N62</f>
        <v>3.0858938380932378E-2</v>
      </c>
    </row>
    <row r="90" spans="1:14" x14ac:dyDescent="0.2">
      <c r="A90" s="39">
        <v>1956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11"/>
    </row>
    <row r="91" spans="1:14" x14ac:dyDescent="0.2">
      <c r="A91" s="39">
        <v>1957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11"/>
    </row>
    <row r="92" spans="1:14" x14ac:dyDescent="0.2">
      <c r="A92" s="39">
        <v>1958</v>
      </c>
      <c r="B92" s="20">
        <f>B41/'[1]Nederland (totaal)'!B65</f>
        <v>4.017914267434421E-3</v>
      </c>
      <c r="C92" s="20">
        <f>C41/'[1]Nederland (totaal)'!C65</f>
        <v>4.0395105410585292E-3</v>
      </c>
      <c r="D92" s="20">
        <f>D41/'[1]Nederland (totaal)'!D65</f>
        <v>1.685619808049036E-2</v>
      </c>
      <c r="E92" s="20">
        <f>E41/'[1]Nederland (totaal)'!E65</f>
        <v>7.2944426073255648E-3</v>
      </c>
      <c r="F92" s="20">
        <f>F41/'[1]Nederland (totaal)'!F65</f>
        <v>9.4632660829843937E-2</v>
      </c>
      <c r="G92" s="20">
        <f>G41/'[1]Nederland (totaal)'!G65</f>
        <v>2.3817076379178032E-2</v>
      </c>
      <c r="H92" s="20">
        <f>H41/'[1]Nederland (totaal)'!H65</f>
        <v>2.3925642870267428E-2</v>
      </c>
      <c r="I92" s="20">
        <f>I41/'[1]Nederland (totaal)'!I65</f>
        <v>1.6224052311773231E-2</v>
      </c>
      <c r="J92" s="20">
        <f>J41/'[1]Nederland (totaal)'!J65</f>
        <v>2.0387393379855637E-2</v>
      </c>
      <c r="K92" s="20">
        <f>K41/'[1]Nederland (totaal)'!K65</f>
        <v>5.7899280846328838E-2</v>
      </c>
      <c r="L92" s="20">
        <f>L41/'[1]Nederland (totaal)'!L65</f>
        <v>1.6553158744139901E-2</v>
      </c>
      <c r="M92" s="20">
        <f>M41/'[1]Nederland (totaal)'!M65</f>
        <v>8.4104582714062265E-3</v>
      </c>
      <c r="N92" s="11">
        <f>N41/'[1]Nederland (totaal)'!N65</f>
        <v>2.1494608730805571E-2</v>
      </c>
    </row>
    <row r="93" spans="1:14" x14ac:dyDescent="0.2">
      <c r="A93" s="39">
        <v>1959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11"/>
    </row>
    <row r="94" spans="1:14" x14ac:dyDescent="0.2">
      <c r="A94" s="39">
        <v>1960</v>
      </c>
      <c r="B94" s="20">
        <f>B43/'[1]Nederland (totaal)'!B67</f>
        <v>9.1859886005201691E-3</v>
      </c>
      <c r="C94" s="20">
        <f>C43/'[1]Nederland (totaal)'!C67</f>
        <v>3.0472789953213493E-3</v>
      </c>
      <c r="D94" s="20">
        <f>D43/'[1]Nederland (totaal)'!D67</f>
        <v>2.3894862604540027E-3</v>
      </c>
      <c r="E94" s="20">
        <f>E43/'[1]Nederland (totaal)'!E67</f>
        <v>6.3236630053916309E-3</v>
      </c>
      <c r="F94" s="20">
        <f>F43/'[1]Nederland (totaal)'!F67</f>
        <v>1.4659811072581609E-2</v>
      </c>
      <c r="G94" s="20">
        <f>G43/'[1]Nederland (totaal)'!G67</f>
        <v>2.8295096902680294E-2</v>
      </c>
      <c r="H94" s="20">
        <f>H43/'[1]Nederland (totaal)'!H67</f>
        <v>1.8455054729450637E-2</v>
      </c>
      <c r="I94" s="20">
        <f>I43/'[1]Nederland (totaal)'!I67</f>
        <v>7.6012911503253325E-3</v>
      </c>
      <c r="J94" s="20">
        <f>J43/'[1]Nederland (totaal)'!J67</f>
        <v>2.3212357777593222E-2</v>
      </c>
      <c r="K94" s="20">
        <f>K43/'[1]Nederland (totaal)'!K67</f>
        <v>6.4574579831932766E-2</v>
      </c>
      <c r="L94" s="20">
        <f>L43/'[1]Nederland (totaal)'!L67</f>
        <v>1.8714040334882828E-2</v>
      </c>
      <c r="M94" s="20">
        <f>M43/'[1]Nederland (totaal)'!M67</f>
        <v>1.3406463187256336E-2</v>
      </c>
      <c r="N94" s="11">
        <f>N43/'[1]Nederland (totaal)'!N67</f>
        <v>2.4117734892324192E-2</v>
      </c>
    </row>
    <row r="95" spans="1:14" x14ac:dyDescent="0.2">
      <c r="A95" s="39">
        <v>1961</v>
      </c>
      <c r="B95" s="20">
        <f>B44/'[1]Nederland (totaal)'!B68</f>
        <v>1.2247114731839781E-2</v>
      </c>
      <c r="C95" s="20">
        <f>C44/'[1]Nederland (totaal)'!C68</f>
        <v>2.0271956087824354E-3</v>
      </c>
      <c r="D95" s="20">
        <f>D44/'[1]Nederland (totaal)'!D68</f>
        <v>0</v>
      </c>
      <c r="E95" s="20">
        <f>E44/'[1]Nederland (totaal)'!E68</f>
        <v>5.9604095212403814E-3</v>
      </c>
      <c r="F95" s="20">
        <f>F44/'[1]Nederland (totaal)'!F68</f>
        <v>6.5163303187077918E-3</v>
      </c>
      <c r="G95" s="20">
        <f>G44/'[1]Nederland (totaal)'!G68</f>
        <v>2.350768488306184E-2</v>
      </c>
      <c r="H95" s="20">
        <f>H44/'[1]Nederland (totaal)'!H68</f>
        <v>1.480019733596448E-2</v>
      </c>
      <c r="I95" s="20">
        <f>I44/'[1]Nederland (totaal)'!I68</f>
        <v>6.0114576946658496E-3</v>
      </c>
      <c r="J95" s="20">
        <f>J44/'[1]Nederland (totaal)'!J68</f>
        <v>2.0184347045665216E-2</v>
      </c>
      <c r="K95" s="20">
        <f>K44/'[1]Nederland (totaal)'!K68</f>
        <v>4.5894025220851037E-2</v>
      </c>
      <c r="L95" s="20">
        <f>L44/'[1]Nederland (totaal)'!L68</f>
        <v>1.9496988814419077E-2</v>
      </c>
      <c r="M95" s="20">
        <f>M44/'[1]Nederland (totaal)'!M68</f>
        <v>1.1213646228483023E-2</v>
      </c>
      <c r="N95" s="11">
        <f>N44/'[1]Nederland (totaal)'!N68</f>
        <v>1.9864225335477236E-2</v>
      </c>
    </row>
    <row r="96" spans="1:14" x14ac:dyDescent="0.2">
      <c r="A96" s="39">
        <v>1962</v>
      </c>
      <c r="B96" s="20">
        <f>B45/'[1]Nederland (totaal)'!B69</f>
        <v>9.815024537561343E-3</v>
      </c>
      <c r="C96" s="20">
        <f>C45/'[1]Nederland (totaal)'!C69</f>
        <v>8.5288522511097024E-3</v>
      </c>
      <c r="D96" s="20">
        <f>D45/'[1]Nederland (totaal)'!D69</f>
        <v>1.7311520817103783E-4</v>
      </c>
      <c r="E96" s="20">
        <f>E45/'[1]Nederland (totaal)'!E69</f>
        <v>4.3703906036602017E-3</v>
      </c>
      <c r="F96" s="20">
        <f>F45/'[1]Nederland (totaal)'!F69</f>
        <v>6.7259897806666901E-3</v>
      </c>
      <c r="G96" s="20">
        <f>G45/'[1]Nederland (totaal)'!G69</f>
        <v>1.7062432910731385E-2</v>
      </c>
      <c r="H96" s="20">
        <f>H45/'[1]Nederland (totaal)'!H69</f>
        <v>1.3387894664993858E-2</v>
      </c>
      <c r="I96" s="20">
        <f>I45/'[1]Nederland (totaal)'!I69</f>
        <v>1.0174559448497348E-2</v>
      </c>
      <c r="J96" s="20">
        <f>J45/'[1]Nederland (totaal)'!J69</f>
        <v>2.0371086960799104E-2</v>
      </c>
      <c r="K96" s="20">
        <f>K45/'[1]Nederland (totaal)'!K69</f>
        <v>4.1183952357946425E-2</v>
      </c>
      <c r="L96" s="20">
        <f>L45/'[1]Nederland (totaal)'!L69</f>
        <v>1.8337894151176919E-2</v>
      </c>
      <c r="M96" s="20">
        <f>M45/'[1]Nederland (totaal)'!M69</f>
        <v>5.4801333212190183E-3</v>
      </c>
      <c r="N96" s="11">
        <f>N45/'[1]Nederland (totaal)'!N69</f>
        <v>1.6326743934373611E-2</v>
      </c>
    </row>
    <row r="97" spans="1:14" x14ac:dyDescent="0.2">
      <c r="A97" s="39">
        <v>1963</v>
      </c>
      <c r="B97" s="20">
        <f>B46/'[1]Nederland (totaal)'!B70</f>
        <v>6.7865222050244077E-3</v>
      </c>
      <c r="C97" s="20">
        <f>C46/'[1]Nederland (totaal)'!C70</f>
        <v>6.8493150684931512E-3</v>
      </c>
      <c r="D97" s="20">
        <f>D46/'[1]Nederland (totaal)'!D70</f>
        <v>0</v>
      </c>
      <c r="E97" s="20">
        <f>E46/'[1]Nederland (totaal)'!E70</f>
        <v>6.1115480403722633E-3</v>
      </c>
      <c r="F97" s="20">
        <f>F46/'[1]Nederland (totaal)'!F70</f>
        <v>2.3847354031576989E-2</v>
      </c>
      <c r="G97" s="20">
        <f>G46/'[1]Nederland (totaal)'!G70</f>
        <v>1.5871718581452674E-2</v>
      </c>
      <c r="H97" s="20">
        <f>H46/'[1]Nederland (totaal)'!H70</f>
        <v>1.3801875719274007E-2</v>
      </c>
      <c r="I97" s="20">
        <f>I46/'[1]Nederland (totaal)'!I70</f>
        <v>4.0600253751585944E-3</v>
      </c>
      <c r="J97" s="20">
        <f>J46/'[1]Nederland (totaal)'!J70</f>
        <v>2.2706359484697701E-2</v>
      </c>
      <c r="K97" s="20">
        <f>K46/'[1]Nederland (totaal)'!K70</f>
        <v>4.756003126733388E-2</v>
      </c>
      <c r="L97" s="20">
        <f>L46/'[1]Nederland (totaal)'!L70</f>
        <v>1.8339126440564089E-2</v>
      </c>
      <c r="M97" s="20">
        <f>M46/'[1]Nederland (totaal)'!M70</f>
        <v>4.0381219883273032E-3</v>
      </c>
      <c r="N97" s="11">
        <f>N46/'[1]Nederland (totaal)'!N70</f>
        <v>1.6887125575623784E-2</v>
      </c>
    </row>
    <row r="98" spans="1:14" x14ac:dyDescent="0.2">
      <c r="A98" s="39">
        <v>1964</v>
      </c>
      <c r="B98" s="20">
        <f>B47/'[1]Nederland (totaal)'!B71</f>
        <v>3.6928530983037491E-4</v>
      </c>
      <c r="C98" s="20">
        <f>C47/'[1]Nederland (totaal)'!C71</f>
        <v>0</v>
      </c>
      <c r="D98" s="20">
        <f>D47/'[1]Nederland (totaal)'!D71</f>
        <v>0</v>
      </c>
      <c r="E98" s="20">
        <f>E47/'[1]Nederland (totaal)'!E71</f>
        <v>6.9812953972375903E-3</v>
      </c>
      <c r="F98" s="20">
        <f>F47/'[1]Nederland (totaal)'!F71</f>
        <v>1.5843512126040005E-2</v>
      </c>
      <c r="G98" s="20">
        <f>G47/'[1]Nederland (totaal)'!G71</f>
        <v>1.4180158574908988E-2</v>
      </c>
      <c r="H98" s="20">
        <f>H47/'[1]Nederland (totaal)'!H71</f>
        <v>9.6569818221518642E-3</v>
      </c>
      <c r="I98" s="20">
        <f>I47/'[1]Nederland (totaal)'!I71</f>
        <v>3.5128905583062999E-3</v>
      </c>
      <c r="J98" s="20">
        <f>J47/'[1]Nederland (totaal)'!J71</f>
        <v>1.7143581723656959E-2</v>
      </c>
      <c r="K98" s="20">
        <f>K47/'[1]Nederland (totaal)'!K71</f>
        <v>4.0379875308104975E-2</v>
      </c>
      <c r="L98" s="20">
        <f>L47/'[1]Nederland (totaal)'!L71</f>
        <v>1.2703020866066027E-2</v>
      </c>
      <c r="M98" s="20">
        <f>M47/'[1]Nederland (totaal)'!M71</f>
        <v>8.0073309868791496E-3</v>
      </c>
      <c r="N98" s="11">
        <f>N47/'[1]Nederland (totaal)'!N71</f>
        <v>1.4982019410371455E-2</v>
      </c>
    </row>
    <row r="99" spans="1:14" x14ac:dyDescent="0.2">
      <c r="A99" s="39">
        <v>1965</v>
      </c>
      <c r="B99" s="20">
        <f>B48/'[1]Nederland (totaal)'!B72</f>
        <v>9.7316497579252132E-4</v>
      </c>
      <c r="C99" s="20">
        <f>C48/'[1]Nederland (totaal)'!C72</f>
        <v>5.2102564102564104E-3</v>
      </c>
      <c r="D99" s="20">
        <f>D48/'[1]Nederland (totaal)'!D72</f>
        <v>0</v>
      </c>
      <c r="E99" s="20">
        <f>E48/'[1]Nederland (totaal)'!E72</f>
        <v>5.556576047024247E-3</v>
      </c>
      <c r="F99" s="20">
        <f>F48/'[1]Nederland (totaal)'!F72</f>
        <v>2.2899198425551978E-2</v>
      </c>
      <c r="G99" s="20">
        <f>G48/'[1]Nederland (totaal)'!G72</f>
        <v>8.6789839754028014E-3</v>
      </c>
      <c r="H99" s="20">
        <f>H48/'[1]Nederland (totaal)'!H72</f>
        <v>6.1795048824938668E-3</v>
      </c>
      <c r="I99" s="20">
        <f>I48/'[1]Nederland (totaal)'!I72</f>
        <v>1.1537711299901639E-3</v>
      </c>
      <c r="J99" s="20">
        <f>J48/'[1]Nederland (totaal)'!J72</f>
        <v>1.5991240467005334E-2</v>
      </c>
      <c r="K99" s="20">
        <f>K48/'[1]Nederland (totaal)'!K72</f>
        <v>2.7421261327722216E-2</v>
      </c>
      <c r="L99" s="20">
        <f>L48/'[1]Nederland (totaal)'!L72</f>
        <v>1.9355644355644359E-2</v>
      </c>
      <c r="M99" s="20">
        <f>M48/'[1]Nederland (totaal)'!M72</f>
        <v>5.8101322714246362E-3</v>
      </c>
      <c r="N99" s="11">
        <f>N48/'[1]Nederland (totaal)'!N72</f>
        <v>1.1631421989766522E-2</v>
      </c>
    </row>
    <row r="100" spans="1:14" x14ac:dyDescent="0.2">
      <c r="A100" s="39">
        <v>1966</v>
      </c>
      <c r="B100" s="20">
        <f>B49/'[1]Nederland (totaal)'!B73</f>
        <v>0</v>
      </c>
      <c r="C100" s="20">
        <f>C49/'[1]Nederland (totaal)'!C73</f>
        <v>2.6073830108412238E-3</v>
      </c>
      <c r="D100" s="20">
        <f>D49/'[1]Nederland (totaal)'!D73</f>
        <v>0</v>
      </c>
      <c r="E100" s="20">
        <f>E49/'[1]Nederland (totaal)'!E73</f>
        <v>4.1700258541602963E-3</v>
      </c>
      <c r="F100" s="20">
        <f>F49/'[1]Nederland (totaal)'!F73</f>
        <v>1.7131334813116406E-2</v>
      </c>
      <c r="G100" s="20">
        <f>G49/'[1]Nederland (totaal)'!G73</f>
        <v>5.0988165381949885E-3</v>
      </c>
      <c r="H100" s="20">
        <f>H49/'[1]Nederland (totaal)'!H73</f>
        <v>2.6284246415742211E-3</v>
      </c>
      <c r="I100" s="20">
        <f>I49/'[1]Nederland (totaal)'!I73</f>
        <v>9.2844888485215456E-4</v>
      </c>
      <c r="J100" s="20">
        <f>J49/'[1]Nederland (totaal)'!J73</f>
        <v>5.2368452864075153E-3</v>
      </c>
      <c r="K100" s="20">
        <f>K49/'[1]Nederland (totaal)'!K73</f>
        <v>2.399921849602122E-2</v>
      </c>
      <c r="L100" s="20">
        <f>L49/'[1]Nederland (totaal)'!L73</f>
        <v>6.2075357376358206E-3</v>
      </c>
      <c r="M100" s="20">
        <f>M49/'[1]Nederland (totaal)'!M73</f>
        <v>4.3011118957252212E-3</v>
      </c>
      <c r="N100" s="11">
        <f>N49/'[1]Nederland (totaal)'!N73</f>
        <v>7.2945511862470922E-3</v>
      </c>
    </row>
    <row r="101" spans="1:14" x14ac:dyDescent="0.2">
      <c r="A101" s="39">
        <v>1967</v>
      </c>
      <c r="B101" s="20">
        <f>B50/'[1]Nederland (totaal)'!B74</f>
        <v>1.0052019199356672E-3</v>
      </c>
      <c r="C101" s="20">
        <f>C50/'[1]Nederland (totaal)'!C74</f>
        <v>2.4411082631514707E-3</v>
      </c>
      <c r="D101" s="20">
        <f>D50/'[1]Nederland (totaal)'!D74</f>
        <v>0</v>
      </c>
      <c r="E101" s="20">
        <f>E50/'[1]Nederland (totaal)'!E74</f>
        <v>1.927753722047571E-3</v>
      </c>
      <c r="F101" s="20">
        <f>F50/'[1]Nederland (totaal)'!F74</f>
        <v>7.5428128953754468E-3</v>
      </c>
      <c r="G101" s="20">
        <f>G50/'[1]Nederland (totaal)'!G74</f>
        <v>4.0015767892290664E-3</v>
      </c>
      <c r="H101" s="20">
        <f>H50/'[1]Nederland (totaal)'!H74</f>
        <v>1.921803556805849E-3</v>
      </c>
      <c r="I101" s="20">
        <f>I50/'[1]Nederland (totaal)'!I74</f>
        <v>4.6151198209989953E-3</v>
      </c>
      <c r="J101" s="20">
        <f>J50/'[1]Nederland (totaal)'!J74</f>
        <v>4.2978408050035081E-3</v>
      </c>
      <c r="K101" s="20">
        <f>K50/'[1]Nederland (totaal)'!K74</f>
        <v>1.9472834688363923E-2</v>
      </c>
      <c r="L101" s="20">
        <f>L50/'[1]Nederland (totaal)'!L74</f>
        <v>9.9171308246162222E-3</v>
      </c>
      <c r="M101" s="20">
        <f>M50/'[1]Nederland (totaal)'!M74</f>
        <v>4.2951245058245342E-3</v>
      </c>
      <c r="N101" s="11">
        <f>N50/'[1]Nederland (totaal)'!N74</f>
        <v>6.5443278777458265E-3</v>
      </c>
    </row>
    <row r="102" spans="1:14" x14ac:dyDescent="0.2">
      <c r="A102" s="39">
        <v>1968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11"/>
    </row>
    <row r="103" spans="1:14" x14ac:dyDescent="0.2">
      <c r="A103" s="39">
        <v>1969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11"/>
    </row>
    <row r="104" spans="1:14" x14ac:dyDescent="0.2">
      <c r="A104" s="40">
        <v>1970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3"/>
    </row>
  </sheetData>
  <mergeCells count="1">
    <mergeCell ref="A1:N1"/>
  </mergeCells>
  <phoneticPr fontId="0" type="noConversion"/>
  <printOptions horizontalCentered="1" gridLines="1" gridLinesSet="0"/>
  <pageMargins left="1.1811023622047245" right="0.78740157480314965" top="1.1811023622047245" bottom="1.1811023622047245" header="0.59055118110236227" footer="0.59055118110236227"/>
  <pageSetup paperSize="9" scale="55" orientation="portrait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rowBreaks count="1" manualBreakCount="1">
    <brk id="53" max="655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04"/>
  <sheetViews>
    <sheetView zoomScale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10.7109375" style="2" customWidth="1"/>
    <col min="2" max="14" width="12.7109375" style="2" customWidth="1"/>
    <col min="15" max="80" width="10.7109375" style="2" customWidth="1"/>
    <col min="81" max="16384" width="9.140625" style="2"/>
  </cols>
  <sheetData>
    <row r="1" spans="1:29" ht="39.950000000000003" customHeight="1" x14ac:dyDescent="0.2">
      <c r="A1" s="42" t="s">
        <v>17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9" ht="24.95" customHeight="1" x14ac:dyDescent="0.2">
      <c r="A2" s="12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</row>
    <row r="3" spans="1:29" x14ac:dyDescent="0.2">
      <c r="A3" s="27">
        <v>1920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</row>
    <row r="4" spans="1:29" x14ac:dyDescent="0.2">
      <c r="A4" s="13">
        <v>1921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</row>
    <row r="5" spans="1:29" x14ac:dyDescent="0.2">
      <c r="A5" s="13">
        <v>1922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1:29" x14ac:dyDescent="0.2">
      <c r="A6" s="13">
        <v>1923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1:29" x14ac:dyDescent="0.2">
      <c r="A7" s="13">
        <v>1924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spans="1:29" x14ac:dyDescent="0.2">
      <c r="A8" s="13">
        <v>1925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</row>
    <row r="9" spans="1:29" x14ac:dyDescent="0.2">
      <c r="A9" s="13">
        <v>1926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/>
    </row>
    <row r="10" spans="1:29" x14ac:dyDescent="0.2">
      <c r="A10" s="13">
        <v>1927</v>
      </c>
      <c r="B10" s="14"/>
      <c r="C10" s="14"/>
      <c r="D10" s="14"/>
      <c r="E10" s="14"/>
      <c r="F10" s="14"/>
      <c r="G10" s="14"/>
      <c r="H10" s="14"/>
      <c r="I10" s="14">
        <v>615</v>
      </c>
      <c r="J10" s="14">
        <v>934</v>
      </c>
      <c r="K10" s="14"/>
      <c r="L10" s="14"/>
      <c r="M10" s="14"/>
      <c r="N10" s="15"/>
      <c r="AC10" s="16"/>
    </row>
    <row r="11" spans="1:29" x14ac:dyDescent="0.2">
      <c r="A11" s="13">
        <v>1928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/>
      <c r="AC11" s="16"/>
    </row>
    <row r="12" spans="1:29" x14ac:dyDescent="0.2">
      <c r="A12" s="13">
        <v>1929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/>
      <c r="AC12" s="16"/>
    </row>
    <row r="13" spans="1:29" x14ac:dyDescent="0.2">
      <c r="A13" s="13">
        <v>1930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/>
      <c r="AC13" s="16"/>
    </row>
    <row r="14" spans="1:29" x14ac:dyDescent="0.2">
      <c r="A14" s="13">
        <v>1931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/>
      <c r="AC14" s="16"/>
    </row>
    <row r="15" spans="1:29" x14ac:dyDescent="0.2">
      <c r="A15" s="13">
        <v>1932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/>
      <c r="AC15" s="16"/>
    </row>
    <row r="16" spans="1:29" x14ac:dyDescent="0.2">
      <c r="A16" s="13">
        <v>1933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  <c r="AC16" s="16"/>
    </row>
    <row r="17" spans="1:29" x14ac:dyDescent="0.2">
      <c r="A17" s="13">
        <v>1934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/>
    </row>
    <row r="18" spans="1:29" x14ac:dyDescent="0.2">
      <c r="A18" s="13">
        <v>1935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/>
    </row>
    <row r="19" spans="1:29" x14ac:dyDescent="0.2">
      <c r="A19" s="13">
        <v>1936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</row>
    <row r="20" spans="1:29" x14ac:dyDescent="0.2">
      <c r="A20" s="13">
        <v>1937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AC20" s="16"/>
    </row>
    <row r="21" spans="1:29" x14ac:dyDescent="0.2">
      <c r="A21" s="13">
        <v>1938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5"/>
      <c r="AC21" s="16"/>
    </row>
    <row r="22" spans="1:29" x14ac:dyDescent="0.2">
      <c r="A22" s="13">
        <v>1939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5">
        <v>6313</v>
      </c>
      <c r="AC22" s="16"/>
    </row>
    <row r="23" spans="1:29" x14ac:dyDescent="0.2">
      <c r="A23" s="13">
        <v>1940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5"/>
      <c r="AC23" s="16"/>
    </row>
    <row r="24" spans="1:29" x14ac:dyDescent="0.2">
      <c r="A24" s="13">
        <v>1941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5"/>
      <c r="AC24" s="16"/>
    </row>
    <row r="25" spans="1:29" x14ac:dyDescent="0.2">
      <c r="A25" s="13">
        <v>1942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5"/>
      <c r="AC25" s="16"/>
    </row>
    <row r="26" spans="1:29" x14ac:dyDescent="0.2">
      <c r="A26" s="13">
        <v>1943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5">
        <v>10691</v>
      </c>
      <c r="AC26" s="16"/>
    </row>
    <row r="27" spans="1:29" x14ac:dyDescent="0.2">
      <c r="A27" s="13">
        <v>1944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5"/>
      <c r="AC27" s="16"/>
    </row>
    <row r="28" spans="1:29" x14ac:dyDescent="0.2">
      <c r="A28" s="13">
        <v>1945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5"/>
      <c r="AC28" s="16"/>
    </row>
    <row r="29" spans="1:29" x14ac:dyDescent="0.2">
      <c r="A29" s="13">
        <v>1946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">
        <v>11345</v>
      </c>
      <c r="AC29" s="16"/>
    </row>
    <row r="30" spans="1:29" x14ac:dyDescent="0.2">
      <c r="A30" s="13">
        <v>1947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5">
        <v>19722</v>
      </c>
      <c r="AC30" s="16"/>
    </row>
    <row r="31" spans="1:29" x14ac:dyDescent="0.2">
      <c r="A31" s="13">
        <v>1948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>
        <v>22737</v>
      </c>
      <c r="AC31" s="16"/>
    </row>
    <row r="32" spans="1:29" x14ac:dyDescent="0.2">
      <c r="A32" s="13">
        <v>1949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5">
        <v>26928</v>
      </c>
      <c r="AC32" s="16"/>
    </row>
    <row r="33" spans="1:29" x14ac:dyDescent="0.2">
      <c r="A33" s="13">
        <v>1950</v>
      </c>
      <c r="B33" s="14">
        <v>226.2</v>
      </c>
      <c r="C33" s="14">
        <v>136.15</v>
      </c>
      <c r="D33" s="14">
        <v>91.73</v>
      </c>
      <c r="E33" s="14">
        <v>145.19</v>
      </c>
      <c r="F33" s="14"/>
      <c r="G33" s="14">
        <f>13365.64+5.69</f>
        <v>13371.33</v>
      </c>
      <c r="H33" s="14">
        <v>3782.37</v>
      </c>
      <c r="I33" s="14">
        <v>973.89</v>
      </c>
      <c r="J33" s="14">
        <v>2607.37</v>
      </c>
      <c r="K33" s="14">
        <f>2613.69+0.4</f>
        <v>2614.09</v>
      </c>
      <c r="L33" s="14">
        <f>3558.3+0.1</f>
        <v>3558.4</v>
      </c>
      <c r="M33" s="14">
        <f>1998.95+5.72</f>
        <v>2004.67</v>
      </c>
      <c r="N33" s="15">
        <f t="shared" ref="N33:N38" si="0">SUM(B33:M33)</f>
        <v>29511.39</v>
      </c>
      <c r="AC33" s="16"/>
    </row>
    <row r="34" spans="1:29" x14ac:dyDescent="0.2">
      <c r="A34" s="13">
        <v>1951</v>
      </c>
      <c r="B34" s="14">
        <v>267.68</v>
      </c>
      <c r="C34" s="14">
        <v>137.22</v>
      </c>
      <c r="D34" s="14">
        <v>80.63</v>
      </c>
      <c r="E34" s="14">
        <v>288.48</v>
      </c>
      <c r="F34" s="14"/>
      <c r="G34" s="14">
        <f>15159.98+5.69</f>
        <v>15165.67</v>
      </c>
      <c r="H34" s="14">
        <v>3968.62</v>
      </c>
      <c r="I34" s="14">
        <v>1094.57</v>
      </c>
      <c r="J34" s="14">
        <v>2871.27</v>
      </c>
      <c r="K34" s="14">
        <f>2819.56+1.3</f>
        <v>2820.86</v>
      </c>
      <c r="L34" s="14">
        <f>4148.25+4.4</f>
        <v>4152.6499999999996</v>
      </c>
      <c r="M34" s="14">
        <f>2320.64+3.89</f>
        <v>2324.5299999999997</v>
      </c>
      <c r="N34" s="15">
        <f t="shared" si="0"/>
        <v>33172.18</v>
      </c>
      <c r="AC34" s="16"/>
    </row>
    <row r="35" spans="1:29" x14ac:dyDescent="0.2">
      <c r="A35" s="13">
        <v>1952</v>
      </c>
      <c r="B35" s="14">
        <v>295.85000000000002</v>
      </c>
      <c r="C35" s="14">
        <v>151.02000000000001</v>
      </c>
      <c r="D35" s="14">
        <v>83.15</v>
      </c>
      <c r="E35" s="14">
        <v>329.26</v>
      </c>
      <c r="F35" s="14"/>
      <c r="G35" s="14">
        <f>15643.44+1.45</f>
        <v>15644.890000000001</v>
      </c>
      <c r="H35" s="14">
        <v>4057.96</v>
      </c>
      <c r="I35" s="14">
        <v>1191.73</v>
      </c>
      <c r="J35" s="14">
        <v>3067.77</v>
      </c>
      <c r="K35" s="14">
        <f>3115.88+3.83</f>
        <v>3119.71</v>
      </c>
      <c r="L35" s="14">
        <f>4580.66+4.8</f>
        <v>4585.46</v>
      </c>
      <c r="M35" s="14">
        <f>2320.92+11.04</f>
        <v>2331.96</v>
      </c>
      <c r="N35" s="15">
        <f t="shared" si="0"/>
        <v>34858.76</v>
      </c>
      <c r="AC35" s="16"/>
    </row>
    <row r="36" spans="1:29" x14ac:dyDescent="0.2">
      <c r="A36" s="13">
        <v>1953</v>
      </c>
      <c r="B36" s="14">
        <v>279.38</v>
      </c>
      <c r="C36" s="14">
        <v>161.79</v>
      </c>
      <c r="D36" s="14">
        <v>102.37</v>
      </c>
      <c r="E36" s="14">
        <v>275.14</v>
      </c>
      <c r="F36" s="14"/>
      <c r="G36" s="14">
        <v>14987.41</v>
      </c>
      <c r="H36" s="14">
        <v>3956.34</v>
      </c>
      <c r="I36" s="14">
        <v>1265.6199999999999</v>
      </c>
      <c r="J36" s="14">
        <v>3163.94</v>
      </c>
      <c r="K36" s="14">
        <v>3017.79</v>
      </c>
      <c r="L36" s="14">
        <v>4448.4399999999996</v>
      </c>
      <c r="M36" s="14">
        <v>2438.62</v>
      </c>
      <c r="N36" s="15">
        <f t="shared" si="0"/>
        <v>34096.839999999997</v>
      </c>
      <c r="AC36" s="16"/>
    </row>
    <row r="37" spans="1:29" x14ac:dyDescent="0.2">
      <c r="A37" s="13">
        <v>1954</v>
      </c>
      <c r="B37" s="14">
        <v>296.45</v>
      </c>
      <c r="C37" s="14">
        <v>174.99</v>
      </c>
      <c r="D37" s="14">
        <v>80.72</v>
      </c>
      <c r="E37" s="14">
        <v>314.33</v>
      </c>
      <c r="F37" s="14"/>
      <c r="G37" s="14">
        <v>14725.57</v>
      </c>
      <c r="H37" s="14">
        <v>3811.37</v>
      </c>
      <c r="I37" s="14">
        <v>1335.09</v>
      </c>
      <c r="J37" s="14">
        <v>3093.68</v>
      </c>
      <c r="K37" s="14">
        <v>2900.85</v>
      </c>
      <c r="L37" s="14">
        <v>3980.3</v>
      </c>
      <c r="M37" s="14">
        <v>2438.42</v>
      </c>
      <c r="N37" s="15">
        <f t="shared" si="0"/>
        <v>33151.769999999997</v>
      </c>
      <c r="AC37" s="16"/>
    </row>
    <row r="38" spans="1:29" x14ac:dyDescent="0.2">
      <c r="A38" s="13">
        <v>1955</v>
      </c>
      <c r="B38" s="14">
        <v>281.95999999999998</v>
      </c>
      <c r="C38" s="14">
        <v>210.37</v>
      </c>
      <c r="D38" s="14">
        <v>79.17</v>
      </c>
      <c r="E38" s="14">
        <v>245.76</v>
      </c>
      <c r="F38" s="14"/>
      <c r="G38" s="14">
        <v>11614.3</v>
      </c>
      <c r="H38" s="14">
        <v>3140.25</v>
      </c>
      <c r="I38" s="14">
        <v>1422.89</v>
      </c>
      <c r="J38" s="14">
        <v>3107.43</v>
      </c>
      <c r="K38" s="14">
        <v>2891.5</v>
      </c>
      <c r="L38" s="14">
        <v>2747.4</v>
      </c>
      <c r="M38" s="14">
        <v>2381.1999999999998</v>
      </c>
      <c r="N38" s="15">
        <f t="shared" si="0"/>
        <v>28122.230000000003</v>
      </c>
    </row>
    <row r="39" spans="1:29" x14ac:dyDescent="0.2">
      <c r="A39" s="13">
        <v>1956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5">
        <v>28297</v>
      </c>
    </row>
    <row r="40" spans="1:29" x14ac:dyDescent="0.2">
      <c r="A40" s="13">
        <v>1957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5"/>
    </row>
    <row r="41" spans="1:29" x14ac:dyDescent="0.2">
      <c r="A41" s="13">
        <v>1958</v>
      </c>
      <c r="B41" s="14">
        <v>271.25</v>
      </c>
      <c r="C41" s="14">
        <v>194.32</v>
      </c>
      <c r="D41" s="14">
        <v>101.74</v>
      </c>
      <c r="E41" s="14">
        <v>261.29000000000002</v>
      </c>
      <c r="F41" s="14">
        <v>188.73</v>
      </c>
      <c r="G41" s="14">
        <v>11778.52</v>
      </c>
      <c r="H41" s="14">
        <v>2849.58</v>
      </c>
      <c r="I41" s="14">
        <v>1437.26</v>
      </c>
      <c r="J41" s="14">
        <v>3154.12</v>
      </c>
      <c r="K41" s="14">
        <v>3243.14</v>
      </c>
      <c r="L41" s="14">
        <v>3345.47</v>
      </c>
      <c r="M41" s="14">
        <v>2581.64</v>
      </c>
      <c r="N41" s="15">
        <f>SUM(B41:M41)</f>
        <v>29407.059999999998</v>
      </c>
    </row>
    <row r="42" spans="1:29" x14ac:dyDescent="0.2">
      <c r="A42" s="13">
        <v>1959</v>
      </c>
      <c r="B42" s="14">
        <v>253</v>
      </c>
      <c r="C42" s="14">
        <v>197</v>
      </c>
      <c r="D42" s="14">
        <v>94</v>
      </c>
      <c r="E42" s="14">
        <v>237</v>
      </c>
      <c r="F42" s="14">
        <v>297</v>
      </c>
      <c r="G42" s="14">
        <v>11638</v>
      </c>
      <c r="H42" s="14">
        <v>2883</v>
      </c>
      <c r="I42" s="14">
        <v>1454</v>
      </c>
      <c r="J42" s="14">
        <v>3220</v>
      </c>
      <c r="K42" s="14">
        <v>3410</v>
      </c>
      <c r="L42" s="14">
        <v>3387</v>
      </c>
      <c r="M42" s="14">
        <v>2578</v>
      </c>
      <c r="N42" s="15">
        <f>SUM(B42:M42)</f>
        <v>29648</v>
      </c>
    </row>
    <row r="43" spans="1:29" x14ac:dyDescent="0.2">
      <c r="A43" s="13">
        <v>1960</v>
      </c>
      <c r="B43" s="14">
        <v>275</v>
      </c>
      <c r="C43" s="14">
        <v>209.2</v>
      </c>
      <c r="D43" s="14">
        <v>103.3</v>
      </c>
      <c r="E43" s="14">
        <v>228.9</v>
      </c>
      <c r="F43" s="14">
        <f>381.19+0.12</f>
        <v>381.31</v>
      </c>
      <c r="G43" s="14">
        <v>11886.65</v>
      </c>
      <c r="H43" s="14">
        <v>2922.65</v>
      </c>
      <c r="I43" s="14">
        <v>1504.38</v>
      </c>
      <c r="J43" s="14">
        <v>3328.04</v>
      </c>
      <c r="K43" s="14">
        <v>3568.98</v>
      </c>
      <c r="L43" s="14">
        <v>3534.14</v>
      </c>
      <c r="M43" s="14">
        <v>2701.27</v>
      </c>
      <c r="N43" s="15">
        <f t="shared" ref="N43:N50" si="1">SUM(B43:M43)</f>
        <v>30643.82</v>
      </c>
    </row>
    <row r="44" spans="1:29" x14ac:dyDescent="0.2">
      <c r="A44" s="13">
        <v>1961</v>
      </c>
      <c r="B44" s="14">
        <v>291.12</v>
      </c>
      <c r="C44" s="14">
        <v>215.67</v>
      </c>
      <c r="D44" s="14">
        <v>97.99</v>
      </c>
      <c r="E44" s="14">
        <v>245.08</v>
      </c>
      <c r="F44" s="14">
        <f>479.17+0.19</f>
        <v>479.36</v>
      </c>
      <c r="G44" s="14">
        <v>11961.82</v>
      </c>
      <c r="H44" s="14">
        <v>3170.74</v>
      </c>
      <c r="I44" s="14">
        <v>1608.69</v>
      </c>
      <c r="J44" s="14">
        <v>3456.87</v>
      </c>
      <c r="K44" s="14">
        <v>3880.97</v>
      </c>
      <c r="L44" s="14">
        <v>3516.11</v>
      </c>
      <c r="M44" s="14">
        <v>2933.19</v>
      </c>
      <c r="N44" s="15">
        <f t="shared" si="1"/>
        <v>31857.609999999997</v>
      </c>
    </row>
    <row r="45" spans="1:29" x14ac:dyDescent="0.2">
      <c r="A45" s="13">
        <v>1962</v>
      </c>
      <c r="B45" s="14">
        <v>335.58</v>
      </c>
      <c r="C45" s="14">
        <v>224.01</v>
      </c>
      <c r="D45" s="14">
        <v>101.91</v>
      </c>
      <c r="E45" s="14">
        <v>213.02</v>
      </c>
      <c r="F45" s="14">
        <f>546.02+0.27</f>
        <v>546.29</v>
      </c>
      <c r="G45" s="14">
        <v>12301.03</v>
      </c>
      <c r="H45" s="14">
        <v>3405.54</v>
      </c>
      <c r="I45" s="14">
        <v>1713.1</v>
      </c>
      <c r="J45" s="14">
        <v>3688.67</v>
      </c>
      <c r="K45" s="14">
        <v>4249.09</v>
      </c>
      <c r="L45" s="14">
        <v>3418.19</v>
      </c>
      <c r="M45" s="14">
        <v>3148.95</v>
      </c>
      <c r="N45" s="15">
        <f t="shared" si="1"/>
        <v>33345.379999999997</v>
      </c>
    </row>
    <row r="46" spans="1:29" x14ac:dyDescent="0.2">
      <c r="A46" s="13">
        <v>1963</v>
      </c>
      <c r="B46" s="14">
        <v>360.6</v>
      </c>
      <c r="C46" s="14">
        <v>224.41</v>
      </c>
      <c r="D46" s="14">
        <v>85.81</v>
      </c>
      <c r="E46" s="14">
        <v>221.02</v>
      </c>
      <c r="F46" s="14">
        <f>641.36+0.36</f>
        <v>641.72</v>
      </c>
      <c r="G46" s="14">
        <v>13347.29</v>
      </c>
      <c r="H46" s="14">
        <v>3832.84</v>
      </c>
      <c r="I46" s="14">
        <v>1930.84</v>
      </c>
      <c r="J46" s="14">
        <v>3846.76</v>
      </c>
      <c r="K46" s="14">
        <v>4643.1099999999997</v>
      </c>
      <c r="L46" s="14">
        <v>3562.69</v>
      </c>
      <c r="M46" s="14">
        <v>3300.87</v>
      </c>
      <c r="N46" s="15">
        <f t="shared" si="1"/>
        <v>35997.96</v>
      </c>
    </row>
    <row r="47" spans="1:29" x14ac:dyDescent="0.2">
      <c r="A47" s="13">
        <v>1964</v>
      </c>
      <c r="B47" s="14">
        <v>353.52</v>
      </c>
      <c r="C47" s="14">
        <v>198.61</v>
      </c>
      <c r="D47" s="14">
        <v>86.9</v>
      </c>
      <c r="E47" s="14">
        <v>195.67</v>
      </c>
      <c r="F47" s="14">
        <f>827.39+1.4</f>
        <v>828.79</v>
      </c>
      <c r="G47" s="14">
        <v>13739.72</v>
      </c>
      <c r="H47" s="14">
        <v>3951.89</v>
      </c>
      <c r="I47" s="14">
        <v>2030.43</v>
      </c>
      <c r="J47" s="14">
        <v>3969.16</v>
      </c>
      <c r="K47" s="14">
        <v>5109.3100000000004</v>
      </c>
      <c r="L47" s="14">
        <v>3679.94</v>
      </c>
      <c r="M47" s="14">
        <v>3526.42</v>
      </c>
      <c r="N47" s="15">
        <f t="shared" si="1"/>
        <v>37670.36</v>
      </c>
    </row>
    <row r="48" spans="1:29" x14ac:dyDescent="0.2">
      <c r="A48" s="13">
        <v>1965</v>
      </c>
      <c r="B48" s="14">
        <v>373.75</v>
      </c>
      <c r="C48" s="14">
        <v>203.4</v>
      </c>
      <c r="D48" s="14">
        <v>77.650000000000006</v>
      </c>
      <c r="E48" s="14">
        <v>180.32</v>
      </c>
      <c r="F48" s="14">
        <f>920.06+5.58</f>
        <v>925.64</v>
      </c>
      <c r="G48" s="14">
        <v>13839.49</v>
      </c>
      <c r="H48" s="14">
        <v>4030.97</v>
      </c>
      <c r="I48" s="14">
        <v>2159.5700000000002</v>
      </c>
      <c r="J48" s="14">
        <v>4014.79</v>
      </c>
      <c r="K48" s="14">
        <v>5489.36</v>
      </c>
      <c r="L48" s="14">
        <v>3739.33</v>
      </c>
      <c r="M48" s="14">
        <v>3706.13</v>
      </c>
      <c r="N48" s="15">
        <f t="shared" si="1"/>
        <v>38740.400000000001</v>
      </c>
    </row>
    <row r="49" spans="1:14" x14ac:dyDescent="0.2">
      <c r="A49" s="13">
        <v>1966</v>
      </c>
      <c r="B49" s="14">
        <v>379</v>
      </c>
      <c r="C49" s="14">
        <v>184.79</v>
      </c>
      <c r="D49" s="14">
        <v>69.53</v>
      </c>
      <c r="E49" s="14">
        <v>204.23</v>
      </c>
      <c r="F49" s="14">
        <f>1044.01+145.91</f>
        <v>1189.92</v>
      </c>
      <c r="G49" s="14">
        <v>13968.67</v>
      </c>
      <c r="H49" s="14">
        <v>4133.13</v>
      </c>
      <c r="I49" s="14">
        <v>2327.91</v>
      </c>
      <c r="J49" s="14">
        <v>4078.45</v>
      </c>
      <c r="K49" s="14">
        <v>5858.38</v>
      </c>
      <c r="L49" s="14">
        <v>3829.71</v>
      </c>
      <c r="M49" s="14">
        <v>3869.33</v>
      </c>
      <c r="N49" s="15">
        <f t="shared" si="1"/>
        <v>40093.050000000003</v>
      </c>
    </row>
    <row r="50" spans="1:14" x14ac:dyDescent="0.2">
      <c r="A50" s="13">
        <v>1967</v>
      </c>
      <c r="B50" s="14">
        <v>374.28</v>
      </c>
      <c r="C50" s="14">
        <v>211.95</v>
      </c>
      <c r="D50" s="14">
        <v>59.23</v>
      </c>
      <c r="E50" s="14">
        <v>192.05</v>
      </c>
      <c r="F50" s="14">
        <f>1189.22+223.47</f>
        <v>1412.69</v>
      </c>
      <c r="G50" s="14">
        <v>13754.64</v>
      </c>
      <c r="H50" s="14">
        <v>4084.71</v>
      </c>
      <c r="I50" s="14">
        <v>2393.63</v>
      </c>
      <c r="J50" s="14">
        <v>4074.69</v>
      </c>
      <c r="K50" s="14">
        <v>6038.31</v>
      </c>
      <c r="L50" s="14">
        <v>3852.69</v>
      </c>
      <c r="M50" s="14">
        <v>3859.08</v>
      </c>
      <c r="N50" s="15">
        <f t="shared" si="1"/>
        <v>40307.950000000004</v>
      </c>
    </row>
    <row r="51" spans="1:14" x14ac:dyDescent="0.2">
      <c r="A51" s="13">
        <v>1968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5"/>
    </row>
    <row r="52" spans="1:14" x14ac:dyDescent="0.2">
      <c r="A52" s="13">
        <v>1969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5"/>
    </row>
    <row r="53" spans="1:14" x14ac:dyDescent="0.2">
      <c r="A53" s="17">
        <v>1970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9"/>
    </row>
    <row r="54" spans="1:14" x14ac:dyDescent="0.2">
      <c r="A54" s="27">
        <v>1920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2"/>
    </row>
    <row r="55" spans="1:14" x14ac:dyDescent="0.2">
      <c r="A55" s="13">
        <v>1921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1"/>
    </row>
    <row r="56" spans="1:14" x14ac:dyDescent="0.2">
      <c r="A56" s="13">
        <v>1922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1"/>
    </row>
    <row r="57" spans="1:14" x14ac:dyDescent="0.2">
      <c r="A57" s="13">
        <v>1923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1"/>
    </row>
    <row r="58" spans="1:14" x14ac:dyDescent="0.2">
      <c r="A58" s="13">
        <v>1924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1"/>
    </row>
    <row r="59" spans="1:14" x14ac:dyDescent="0.2">
      <c r="A59" s="13">
        <v>1925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1"/>
    </row>
    <row r="60" spans="1:14" x14ac:dyDescent="0.2">
      <c r="A60" s="13">
        <v>1926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1"/>
    </row>
    <row r="61" spans="1:14" x14ac:dyDescent="0.2">
      <c r="A61" s="13">
        <v>1927</v>
      </c>
      <c r="B61" s="33"/>
      <c r="C61" s="20"/>
      <c r="D61" s="20"/>
      <c r="E61" s="20"/>
      <c r="F61" s="20"/>
      <c r="G61" s="20"/>
      <c r="H61" s="20"/>
      <c r="I61" s="20">
        <f>I10/'[1]Nederland (totaal)'!I34</f>
        <v>0.67213114754098358</v>
      </c>
      <c r="J61" s="20">
        <f>J10/'[1]Nederland (totaal)'!J34</f>
        <v>0.54908877131099354</v>
      </c>
      <c r="K61" s="20"/>
      <c r="L61" s="20"/>
      <c r="M61" s="20"/>
      <c r="N61" s="11"/>
    </row>
    <row r="62" spans="1:14" x14ac:dyDescent="0.2">
      <c r="A62" s="13">
        <v>1928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1"/>
    </row>
    <row r="63" spans="1:14" x14ac:dyDescent="0.2">
      <c r="A63" s="13">
        <v>1929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1"/>
    </row>
    <row r="64" spans="1:14" x14ac:dyDescent="0.2">
      <c r="A64" s="13">
        <v>1930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11"/>
    </row>
    <row r="65" spans="1:14" x14ac:dyDescent="0.2">
      <c r="A65" s="13">
        <v>1931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11"/>
    </row>
    <row r="66" spans="1:14" x14ac:dyDescent="0.2">
      <c r="A66" s="13">
        <v>1932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11"/>
    </row>
    <row r="67" spans="1:14" x14ac:dyDescent="0.2">
      <c r="A67" s="13">
        <v>1933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1"/>
    </row>
    <row r="68" spans="1:14" x14ac:dyDescent="0.2">
      <c r="A68" s="13">
        <v>1934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11"/>
    </row>
    <row r="69" spans="1:14" x14ac:dyDescent="0.2">
      <c r="A69" s="13">
        <v>1935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11"/>
    </row>
    <row r="70" spans="1:14" x14ac:dyDescent="0.2">
      <c r="A70" s="13">
        <v>1936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11"/>
    </row>
    <row r="71" spans="1:14" x14ac:dyDescent="0.2">
      <c r="A71" s="13">
        <v>1937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11"/>
    </row>
    <row r="72" spans="1:14" x14ac:dyDescent="0.2">
      <c r="A72" s="13">
        <v>1938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11"/>
    </row>
    <row r="73" spans="1:14" x14ac:dyDescent="0.2">
      <c r="A73" s="13">
        <v>1939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11">
        <f>N22/'[1]Nederland (totaal)'!N46</f>
        <v>0.12982499434470562</v>
      </c>
    </row>
    <row r="74" spans="1:14" x14ac:dyDescent="0.2">
      <c r="A74" s="13">
        <v>1940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11"/>
    </row>
    <row r="75" spans="1:14" x14ac:dyDescent="0.2">
      <c r="A75" s="13">
        <v>1941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11"/>
    </row>
    <row r="76" spans="1:14" x14ac:dyDescent="0.2">
      <c r="A76" s="13">
        <v>1942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11"/>
    </row>
    <row r="77" spans="1:14" x14ac:dyDescent="0.2">
      <c r="A77" s="13">
        <v>1943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11">
        <f>N26/'[1]Nederland (totaal)'!N50</f>
        <v>0.19700012898708286</v>
      </c>
    </row>
    <row r="78" spans="1:14" x14ac:dyDescent="0.2">
      <c r="A78" s="13">
        <v>1944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11"/>
    </row>
    <row r="79" spans="1:14" x14ac:dyDescent="0.2">
      <c r="A79" s="13">
        <v>1945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11"/>
    </row>
    <row r="80" spans="1:14" x14ac:dyDescent="0.2">
      <c r="A80" s="13">
        <v>1946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11">
        <f>N29/'[1]Nederland (totaal)'!N53</f>
        <v>0.19615810222007055</v>
      </c>
    </row>
    <row r="81" spans="1:14" x14ac:dyDescent="0.2">
      <c r="A81" s="13">
        <v>1947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11">
        <f>N30/'[1]Nederland (totaal)'!N54</f>
        <v>0.33230551483597026</v>
      </c>
    </row>
    <row r="82" spans="1:14" x14ac:dyDescent="0.2">
      <c r="A82" s="13">
        <v>1948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11">
        <f>N31/'[1]Nederland (totaal)'!N55</f>
        <v>0.37401918047079336</v>
      </c>
    </row>
    <row r="83" spans="1:14" x14ac:dyDescent="0.2">
      <c r="A83" s="13">
        <v>1949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11">
        <f>N32/'[1]Nederland (totaal)'!N56</f>
        <v>0.43021472392638038</v>
      </c>
    </row>
    <row r="84" spans="1:14" x14ac:dyDescent="0.2">
      <c r="A84" s="13">
        <v>1950</v>
      </c>
      <c r="B84" s="20">
        <f>B33/'[1]Nederland (totaal)'!B57</f>
        <v>0.38789998971087558</v>
      </c>
      <c r="C84" s="20">
        <f>C33/'[1]Nederland (totaal)'!C57</f>
        <v>0.31693747381163001</v>
      </c>
      <c r="D84" s="20">
        <f>D33/'[1]Nederland (totaal)'!D57</f>
        <v>0.43303592503422556</v>
      </c>
      <c r="E84" s="20">
        <f>E33/'[1]Nederland (totaal)'!E57</f>
        <v>0.10171783267244881</v>
      </c>
      <c r="F84" s="20"/>
      <c r="G84" s="20">
        <f>G33/'[1]Nederland (totaal)'!G57</f>
        <v>0.6351282669990348</v>
      </c>
      <c r="H84" s="20">
        <f>H33/'[1]Nederland (totaal)'!H57</f>
        <v>0.4987854667447344</v>
      </c>
      <c r="I84" s="20">
        <f>I33/'[1]Nederland (totaal)'!I57</f>
        <v>0.44830141778677957</v>
      </c>
      <c r="J84" s="20">
        <f>J33/'[1]Nederland (totaal)'!J57</f>
        <v>0.53009008422905912</v>
      </c>
      <c r="K84" s="20">
        <f>K33/'[1]Nederland (totaal)'!K57</f>
        <v>0.49298454714497475</v>
      </c>
      <c r="L84" s="20">
        <f>L33/'[1]Nederland (totaal)'!L57</f>
        <v>0.498716908358806</v>
      </c>
      <c r="M84" s="20">
        <f>M33/'[1]Nederland (totaal)'!M57</f>
        <v>0.13287813698710041</v>
      </c>
      <c r="N84" s="11">
        <f>N33/'[1]Nederland (totaal)'!N57</f>
        <v>0.44779768570362077</v>
      </c>
    </row>
    <row r="85" spans="1:14" x14ac:dyDescent="0.2">
      <c r="A85" s="13">
        <v>1951</v>
      </c>
      <c r="B85" s="20">
        <f>B34/'[1]Nederland (totaal)'!B58</f>
        <v>0.46114355608386309</v>
      </c>
      <c r="C85" s="20">
        <f>C34/'[1]Nederland (totaal)'!C58</f>
        <v>0.30487235886156105</v>
      </c>
      <c r="D85" s="20">
        <f>D34/'[1]Nederland (totaal)'!D58</f>
        <v>0.4315226117206315</v>
      </c>
      <c r="E85" s="20">
        <f>E34/'[1]Nederland (totaal)'!E58</f>
        <v>0.18710112592746331</v>
      </c>
      <c r="F85" s="20"/>
      <c r="G85" s="20">
        <f>G34/'[1]Nederland (totaal)'!G58</f>
        <v>0.71952690290208232</v>
      </c>
      <c r="H85" s="20">
        <f>H34/'[1]Nederland (totaal)'!H58</f>
        <v>0.50707209060453273</v>
      </c>
      <c r="I85" s="20">
        <f>I34/'[1]Nederland (totaal)'!I58</f>
        <v>0.50614783473214486</v>
      </c>
      <c r="J85" s="20">
        <f>J34/'[1]Nederland (totaal)'!J58</f>
        <v>0.57009572180515322</v>
      </c>
      <c r="K85" s="20">
        <f>K34/'[1]Nederland (totaal)'!K58</f>
        <v>0.52094213764930974</v>
      </c>
      <c r="L85" s="20">
        <f>L34/'[1]Nederland (totaal)'!L58</f>
        <v>0.55482739178417484</v>
      </c>
      <c r="M85" s="20">
        <f>M34/'[1]Nederland (totaal)'!M58</f>
        <v>0.15501889278792993</v>
      </c>
      <c r="N85" s="11">
        <f>N34/'[1]Nederland (totaal)'!N58</f>
        <v>0.49691139754748315</v>
      </c>
    </row>
    <row r="86" spans="1:14" x14ac:dyDescent="0.2">
      <c r="A86" s="13">
        <v>1952</v>
      </c>
      <c r="B86" s="20">
        <f>B35/'[1]Nederland (totaal)'!B59</f>
        <v>0.49592664610433157</v>
      </c>
      <c r="C86" s="20">
        <f>C35/'[1]Nederland (totaal)'!C59</f>
        <v>0.3342999446596569</v>
      </c>
      <c r="D86" s="20">
        <f>D35/'[1]Nederland (totaal)'!D59</f>
        <v>0.52536804195362352</v>
      </c>
      <c r="E86" s="20">
        <f>E35/'[1]Nederland (totaal)'!E59</f>
        <v>0.21590394943050301</v>
      </c>
      <c r="F86" s="20"/>
      <c r="G86" s="20">
        <f>G35/'[1]Nederland (totaal)'!G59</f>
        <v>0.73889570563737228</v>
      </c>
      <c r="H86" s="20">
        <f>H35/'[1]Nederland (totaal)'!H59</f>
        <v>0.51296455478586234</v>
      </c>
      <c r="I86" s="20">
        <f>I35/'[1]Nederland (totaal)'!I59</f>
        <v>0.50684954811270599</v>
      </c>
      <c r="J86" s="20">
        <f>J35/'[1]Nederland (totaal)'!J59</f>
        <v>0.60756222137282123</v>
      </c>
      <c r="K86" s="20">
        <f>K35/'[1]Nederland (totaal)'!K59</f>
        <v>0.55804972112808071</v>
      </c>
      <c r="L86" s="20">
        <f>L35/'[1]Nederland (totaal)'!L59</f>
        <v>0.61847413391959971</v>
      </c>
      <c r="M86" s="20">
        <f>M35/'[1]Nederland (totaal)'!M59</f>
        <v>0.156335832827736</v>
      </c>
      <c r="N86" s="11">
        <f>N35/'[1]Nederland (totaal)'!N59</f>
        <v>0.5192168453877799</v>
      </c>
    </row>
    <row r="87" spans="1:14" x14ac:dyDescent="0.2">
      <c r="A87" s="13">
        <v>1953</v>
      </c>
      <c r="B87" s="20">
        <f>B36/'[1]Nederland (totaal)'!B60</f>
        <v>0.50486103581625641</v>
      </c>
      <c r="C87" s="20">
        <f>C36/'[1]Nederland (totaal)'!C60</f>
        <v>0.36945104128607964</v>
      </c>
      <c r="D87" s="20">
        <f>D36/'[1]Nederland (totaal)'!D60</f>
        <v>0.68278529980657643</v>
      </c>
      <c r="E87" s="20">
        <f>E36/'[1]Nederland (totaal)'!E60</f>
        <v>0.19449471243567265</v>
      </c>
      <c r="F87" s="20"/>
      <c r="G87" s="20">
        <f>G36/'[1]Nederland (totaal)'!G60</f>
        <v>0.73648930210616326</v>
      </c>
      <c r="H87" s="20">
        <f>H36/'[1]Nederland (totaal)'!H60</f>
        <v>0.50891947517365577</v>
      </c>
      <c r="I87" s="20">
        <f>I36/'[1]Nederland (totaal)'!I60</f>
        <v>0.57344419020864945</v>
      </c>
      <c r="J87" s="20">
        <f>J36/'[1]Nederland (totaal)'!J60</f>
        <v>0.65508987987030465</v>
      </c>
      <c r="K87" s="20">
        <f>K36/'[1]Nederland (totaal)'!K60</f>
        <v>0.62574958321928886</v>
      </c>
      <c r="L87" s="20">
        <f>L36/'[1]Nederland (totaal)'!L60</f>
        <v>0.64509130880546639</v>
      </c>
      <c r="M87" s="20">
        <f>M36/'[1]Nederland (totaal)'!M60</f>
        <v>0.17216640121092999</v>
      </c>
      <c r="N87" s="11">
        <f>N36/'[1]Nederland (totaal)'!N60</f>
        <v>0.53611948427758582</v>
      </c>
    </row>
    <row r="88" spans="1:14" x14ac:dyDescent="0.2">
      <c r="A88" s="13">
        <v>1954</v>
      </c>
      <c r="B88" s="20">
        <f>B37/'[1]Nederland (totaal)'!B61</f>
        <v>0.5836778893482969</v>
      </c>
      <c r="C88" s="20">
        <f>C37/'[1]Nederland (totaal)'!C61</f>
        <v>0.41813620071684587</v>
      </c>
      <c r="D88" s="20">
        <f>D37/'[1]Nederland (totaal)'!D61</f>
        <v>0.74941973818586949</v>
      </c>
      <c r="E88" s="20">
        <f>E37/'[1]Nederland (totaal)'!E61</f>
        <v>0.22189514108021488</v>
      </c>
      <c r="F88" s="20"/>
      <c r="G88" s="20">
        <f>G37/'[1]Nederland (totaal)'!G61</f>
        <v>0.75634509162592745</v>
      </c>
      <c r="H88" s="20">
        <f>H37/'[1]Nederland (totaal)'!H61</f>
        <v>0.5100999623919773</v>
      </c>
      <c r="I88" s="20">
        <f>I37/'[1]Nederland (totaal)'!I61</f>
        <v>0.61580789933718616</v>
      </c>
      <c r="J88" s="20">
        <f>J37/'[1]Nederland (totaal)'!J61</f>
        <v>0.67848472154905271</v>
      </c>
      <c r="K88" s="20">
        <f>K37/'[1]Nederland (totaal)'!K61</f>
        <v>0.67558723933467169</v>
      </c>
      <c r="L88" s="20">
        <f>L37/'[1]Nederland (totaal)'!L61</f>
        <v>0.63820405597814234</v>
      </c>
      <c r="M88" s="20">
        <f>M37/'[1]Nederland (totaal)'!M61</f>
        <v>0.17966191359293618</v>
      </c>
      <c r="N88" s="11">
        <f>N37/'[1]Nederland (totaal)'!N61</f>
        <v>0.55048902069661776</v>
      </c>
    </row>
    <row r="89" spans="1:14" x14ac:dyDescent="0.2">
      <c r="A89" s="13">
        <v>1955</v>
      </c>
      <c r="B89" s="20">
        <f>B38/'[1]Nederland (totaal)'!B62</f>
        <v>0.6311642379065654</v>
      </c>
      <c r="C89" s="20">
        <f>C38/'[1]Nederland (totaal)'!C62</f>
        <v>0.5422186710655188</v>
      </c>
      <c r="D89" s="20">
        <f>D38/'[1]Nederland (totaal)'!D62</f>
        <v>0.68747829107328939</v>
      </c>
      <c r="E89" s="20">
        <f>E38/'[1]Nederland (totaal)'!E62</f>
        <v>0.20199728763407715</v>
      </c>
      <c r="F89" s="20"/>
      <c r="G89" s="20">
        <f>G38/'[1]Nederland (totaal)'!G62</f>
        <v>0.64298059814363095</v>
      </c>
      <c r="H89" s="20">
        <f>H38/'[1]Nederland (totaal)'!H62</f>
        <v>0.46047017006712948</v>
      </c>
      <c r="I89" s="20">
        <f>I38/'[1]Nederland (totaal)'!I62</f>
        <v>0.7185623601775587</v>
      </c>
      <c r="J89" s="20">
        <f>J38/'[1]Nederland (totaal)'!J62</f>
        <v>0.70847706488952522</v>
      </c>
      <c r="K89" s="20">
        <f>K38/'[1]Nederland (totaal)'!K62</f>
        <v>0.73234792034972362</v>
      </c>
      <c r="L89" s="20">
        <f>L38/'[1]Nederland (totaal)'!L62</f>
        <v>0.49146193558081375</v>
      </c>
      <c r="M89" s="20">
        <f>M38/'[1]Nederland (totaal)'!M62</f>
        <v>0.18588762276647183</v>
      </c>
      <c r="N89" s="11">
        <f>N38/'[1]Nederland (totaal)'!N62</f>
        <v>0.50430734342023453</v>
      </c>
    </row>
    <row r="90" spans="1:14" x14ac:dyDescent="0.2">
      <c r="A90" s="13">
        <v>1956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11"/>
    </row>
    <row r="91" spans="1:14" x14ac:dyDescent="0.2">
      <c r="A91" s="13">
        <v>1957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11"/>
    </row>
    <row r="92" spans="1:14" x14ac:dyDescent="0.2">
      <c r="A92" s="13">
        <v>1958</v>
      </c>
      <c r="B92" s="20">
        <f>B41/'[1]Nederland (totaal)'!B65</f>
        <v>0.69417786308381313</v>
      </c>
      <c r="C92" s="20">
        <f>C41/'[1]Nederland (totaal)'!C65</f>
        <v>0.57296181630546961</v>
      </c>
      <c r="D92" s="20">
        <f>D41/'[1]Nederland (totaal)'!D65</f>
        <v>0.82055004435841594</v>
      </c>
      <c r="E92" s="20">
        <f>E41/'[1]Nederland (totaal)'!E65</f>
        <v>0.25412865451574629</v>
      </c>
      <c r="F92" s="20">
        <f>F41/'[1]Nederland (totaal)'!F65</f>
        <v>0.71842405786067753</v>
      </c>
      <c r="G92" s="20">
        <f>G41/'[1]Nederland (totaal)'!G65</f>
        <v>0.67808346540735309</v>
      </c>
      <c r="H92" s="20">
        <f>H41/'[1]Nederland (totaal)'!H65</f>
        <v>0.44372296394569899</v>
      </c>
      <c r="I92" s="20">
        <f>I41/'[1]Nederland (totaal)'!I65</f>
        <v>0.7388523899118884</v>
      </c>
      <c r="J92" s="20">
        <f>J41/'[1]Nederland (totaal)'!J65</f>
        <v>0.74134522950507564</v>
      </c>
      <c r="K92" s="20">
        <f>K41/'[1]Nederland (totaal)'!K65</f>
        <v>0.76294276647148906</v>
      </c>
      <c r="L92" s="20">
        <f>L41/'[1]Nederland (totaal)'!L65</f>
        <v>0.64199044729605503</v>
      </c>
      <c r="M92" s="20">
        <f>M41/'[1]Nederland (totaal)'!M65</f>
        <v>0.20944126065200319</v>
      </c>
      <c r="N92" s="11">
        <f>N41/'[1]Nederland (totaal)'!N65</f>
        <v>0.54533107464698749</v>
      </c>
    </row>
    <row r="93" spans="1:14" x14ac:dyDescent="0.2">
      <c r="A93" s="13">
        <v>1959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11"/>
    </row>
    <row r="94" spans="1:14" x14ac:dyDescent="0.2">
      <c r="A94" s="13">
        <v>1960</v>
      </c>
      <c r="B94" s="20">
        <f>B43/'[1]Nederland (totaal)'!B67</f>
        <v>0.76088760998284544</v>
      </c>
      <c r="C94" s="20">
        <f>C43/'[1]Nederland (totaal)'!C67</f>
        <v>0.64393006648608719</v>
      </c>
      <c r="D94" s="20">
        <f>D43/'[1]Nederland (totaal)'!D67</f>
        <v>0.88154975251749434</v>
      </c>
      <c r="E94" s="20">
        <f>E43/'[1]Nederland (totaal)'!E67</f>
        <v>0.27005344439069856</v>
      </c>
      <c r="F94" s="20">
        <f>F43/'[1]Nederland (totaal)'!F67</f>
        <v>0.91189764438598597</v>
      </c>
      <c r="G94" s="20">
        <f>G43/'[1]Nederland (totaal)'!G67</f>
        <v>0.70412827868828187</v>
      </c>
      <c r="H94" s="20">
        <f>H43/'[1]Nederland (totaal)'!H67</f>
        <v>0.47156553335398593</v>
      </c>
      <c r="I94" s="20">
        <f>I43/'[1]Nederland (totaal)'!I67</f>
        <v>0.76592299937886299</v>
      </c>
      <c r="J94" s="20">
        <f>J43/'[1]Nederland (totaal)'!J67</f>
        <v>0.76775646171875711</v>
      </c>
      <c r="K94" s="20">
        <f>K43/'[1]Nederland (totaal)'!K67</f>
        <v>0.78102678571428563</v>
      </c>
      <c r="L94" s="20">
        <f>L43/'[1]Nederland (totaal)'!L67</f>
        <v>0.70751003967824977</v>
      </c>
      <c r="M94" s="20">
        <f>M43/'[1]Nederland (totaal)'!M67</f>
        <v>0.235021590069699</v>
      </c>
      <c r="N94" s="11">
        <f>N43/'[1]Nederland (totaal)'!N67</f>
        <v>0.58362777721910886</v>
      </c>
    </row>
    <row r="95" spans="1:14" x14ac:dyDescent="0.2">
      <c r="A95" s="13">
        <v>1961</v>
      </c>
      <c r="B95" s="20">
        <f>B44/'[1]Nederland (totaal)'!B68</f>
        <v>0.79054989816700616</v>
      </c>
      <c r="C95" s="20">
        <f>C44/'[1]Nederland (totaal)'!C68</f>
        <v>0.67262350299401197</v>
      </c>
      <c r="D95" s="20">
        <f>D44/'[1]Nederland (totaal)'!D68</f>
        <v>0.84227264913185484</v>
      </c>
      <c r="E95" s="20">
        <f>E44/'[1]Nederland (totaal)'!E68</f>
        <v>0.31482266497103295</v>
      </c>
      <c r="F95" s="20">
        <f>F44/'[1]Nederland (totaal)'!F68</f>
        <v>0.94656609138659609</v>
      </c>
      <c r="G95" s="20">
        <f>G44/'[1]Nederland (totaal)'!G68</f>
        <v>0.71445372017863396</v>
      </c>
      <c r="H95" s="20">
        <f>H44/'[1]Nederland (totaal)'!H68</f>
        <v>0.5128697016506667</v>
      </c>
      <c r="I95" s="20">
        <f>I44/'[1]Nederland (totaal)'!I68</f>
        <v>0.77056349632127541</v>
      </c>
      <c r="J95" s="20">
        <f>J44/'[1]Nederland (totaal)'!J68</f>
        <v>0.78345681306701898</v>
      </c>
      <c r="K95" s="20">
        <f>K44/'[1]Nederland (totaal)'!K68</f>
        <v>0.81785900937352485</v>
      </c>
      <c r="L95" s="20">
        <f>L44/'[1]Nederland (totaal)'!L68</f>
        <v>0.72443788798760511</v>
      </c>
      <c r="M95" s="20">
        <f>M44/'[1]Nederland (totaal)'!M68</f>
        <v>0.26568461212378125</v>
      </c>
      <c r="N95" s="11">
        <f>N44/'[1]Nederland (totaal)'!N68</f>
        <v>0.61083662518315918</v>
      </c>
    </row>
    <row r="96" spans="1:14" x14ac:dyDescent="0.2">
      <c r="A96" s="13">
        <v>1962</v>
      </c>
      <c r="B96" s="20">
        <f>B45/'[1]Nederland (totaal)'!B69</f>
        <v>0.84454511136277832</v>
      </c>
      <c r="C96" s="20">
        <f>C45/'[1]Nederland (totaal)'!C69</f>
        <v>0.71024096385542168</v>
      </c>
      <c r="D96" s="20">
        <f>D45/'[1]Nederland (totaal)'!D69</f>
        <v>0.88210854323552323</v>
      </c>
      <c r="E96" s="20">
        <f>E45/'[1]Nederland (totaal)'!E69</f>
        <v>0.30624362052358428</v>
      </c>
      <c r="F96" s="20">
        <f>F45/'[1]Nederland (totaal)'!F69</f>
        <v>0.94944210782439431</v>
      </c>
      <c r="G96" s="20">
        <f>G45/'[1]Nederland (totaal)'!G69</f>
        <v>0.74348387923448134</v>
      </c>
      <c r="H96" s="20">
        <f>H45/'[1]Nederland (totaal)'!H69</f>
        <v>0.5534475697672151</v>
      </c>
      <c r="I96" s="20">
        <f>I45/'[1]Nederland (totaal)'!I69</f>
        <v>0.79047790436375542</v>
      </c>
      <c r="J96" s="20">
        <f>J45/'[1]Nederland (totaal)'!J69</f>
        <v>0.80642001867021706</v>
      </c>
      <c r="K96" s="20">
        <f>K45/'[1]Nederland (totaal)'!K69</f>
        <v>0.83789475759936116</v>
      </c>
      <c r="L96" s="20">
        <f>L45/'[1]Nederland (totaal)'!L69</f>
        <v>0.77625271094255643</v>
      </c>
      <c r="M96" s="20">
        <f>M45/'[1]Nederland (totaal)'!M69</f>
        <v>0.30116345238835301</v>
      </c>
      <c r="N96" s="11">
        <f>N45/'[1]Nederland (totaal)'!N69</f>
        <v>0.64786629140264318</v>
      </c>
    </row>
    <row r="97" spans="1:14" x14ac:dyDescent="0.2">
      <c r="A97" s="13">
        <v>1963</v>
      </c>
      <c r="B97" s="20">
        <f>B46/'[1]Nederland (totaal)'!B70</f>
        <v>0.8586736516251936</v>
      </c>
      <c r="C97" s="20">
        <f>C46/'[1]Nederland (totaal)'!C70</f>
        <v>0.77629030026290302</v>
      </c>
      <c r="D97" s="20">
        <f>D46/'[1]Nederland (totaal)'!D70</f>
        <v>0.86817078106029943</v>
      </c>
      <c r="E97" s="20">
        <f>E46/'[1]Nederland (totaal)'!E70</f>
        <v>0.36213789487481973</v>
      </c>
      <c r="F97" s="20">
        <f>F46/'[1]Nederland (totaal)'!F70</f>
        <v>0.91856686849601354</v>
      </c>
      <c r="G97" s="20">
        <f>G46/'[1]Nederland (totaal)'!G70</f>
        <v>0.83272181880910956</v>
      </c>
      <c r="H97" s="20">
        <f>H46/'[1]Nederland (totaal)'!H70</f>
        <v>0.62745085199694206</v>
      </c>
      <c r="I97" s="20">
        <f>I46/'[1]Nederland (totaal)'!I70</f>
        <v>0.84474777967362302</v>
      </c>
      <c r="J97" s="20">
        <f>J46/'[1]Nederland (totaal)'!J70</f>
        <v>0.81938006952491305</v>
      </c>
      <c r="K97" s="20">
        <f>K46/'[1]Nederland (totaal)'!K70</f>
        <v>0.84998636173083364</v>
      </c>
      <c r="L97" s="20">
        <f>L46/'[1]Nederland (totaal)'!L70</f>
        <v>0.81416351873561721</v>
      </c>
      <c r="M97" s="20">
        <f>M46/'[1]Nederland (totaal)'!M70</f>
        <v>0.3359202552321055</v>
      </c>
      <c r="N97" s="11">
        <f>N46/'[1]Nederland (totaal)'!N70</f>
        <v>0.70724116502580692</v>
      </c>
    </row>
    <row r="98" spans="1:14" x14ac:dyDescent="0.2">
      <c r="A98" s="13">
        <v>1964</v>
      </c>
      <c r="B98" s="20">
        <f>B47/'[1]Nederland (totaal)'!B71</f>
        <v>0.87033161820822769</v>
      </c>
      <c r="C98" s="20">
        <f>C47/'[1]Nederland (totaal)'!C71</f>
        <v>0.7684955889181242</v>
      </c>
      <c r="D98" s="20">
        <f>D47/'[1]Nederland (totaal)'!D71</f>
        <v>0.88178589548452568</v>
      </c>
      <c r="E98" s="20">
        <f>E47/'[1]Nederland (totaal)'!E71</f>
        <v>0.36820217530390276</v>
      </c>
      <c r="F98" s="20">
        <f>F47/'[1]Nederland (totaal)'!F71</f>
        <v>0.91696539210479722</v>
      </c>
      <c r="G98" s="20">
        <f>G47/'[1]Nederland (totaal)'!G71</f>
        <v>0.87262690184462099</v>
      </c>
      <c r="H98" s="20">
        <f>H47/'[1]Nederland (totaal)'!H71</f>
        <v>0.67414467219826413</v>
      </c>
      <c r="I98" s="20">
        <f>I47/'[1]Nederland (totaal)'!I71</f>
        <v>0.8666680894655967</v>
      </c>
      <c r="J98" s="20">
        <f>J47/'[1]Nederland (totaal)'!J71</f>
        <v>0.83882666215816382</v>
      </c>
      <c r="K98" s="20">
        <f>K47/'[1]Nederland (totaal)'!K71</f>
        <v>0.88190690224183066</v>
      </c>
      <c r="L98" s="20">
        <f>L47/'[1]Nederland (totaal)'!L71</f>
        <v>0.86295651847648169</v>
      </c>
      <c r="M98" s="20">
        <f>M47/'[1]Nederland (totaal)'!M71</f>
        <v>0.39553455860415138</v>
      </c>
      <c r="N98" s="11">
        <f>N47/'[1]Nederland (totaal)'!N71</f>
        <v>0.75561722927217534</v>
      </c>
    </row>
    <row r="99" spans="1:14" x14ac:dyDescent="0.2">
      <c r="A99" s="13">
        <v>1965</v>
      </c>
      <c r="B99" s="20">
        <f>B48/'[1]Nederland (totaal)'!B72</f>
        <v>0.90930102425613712</v>
      </c>
      <c r="C99" s="20">
        <f>C48/'[1]Nederland (totaal)'!C72</f>
        <v>0.83446153846153848</v>
      </c>
      <c r="D99" s="20">
        <f>D48/'[1]Nederland (totaal)'!D72</f>
        <v>0.90585627624825016</v>
      </c>
      <c r="E99" s="20">
        <f>E48/'[1]Nederland (totaal)'!E72</f>
        <v>0.41403379867744305</v>
      </c>
      <c r="F99" s="20">
        <f>F48/'[1]Nederland (totaal)'!F72</f>
        <v>0.94880993870313035</v>
      </c>
      <c r="G99" s="20">
        <f>G48/'[1]Nederland (totaal)'!G72</f>
        <v>0.90323892267820205</v>
      </c>
      <c r="H99" s="20">
        <f>H48/'[1]Nederland (totaal)'!H72</f>
        <v>0.726645239095283</v>
      </c>
      <c r="I99" s="20">
        <f>I48/'[1]Nederland (totaal)'!I72</f>
        <v>0.89627680546505706</v>
      </c>
      <c r="J99" s="20">
        <f>J48/'[1]Nederland (totaal)'!J72</f>
        <v>0.85193036510786024</v>
      </c>
      <c r="K99" s="20">
        <f>K48/'[1]Nederland (totaal)'!K72</f>
        <v>0.92036181645946324</v>
      </c>
      <c r="L99" s="20">
        <f>L48/'[1]Nederland (totaal)'!L72</f>
        <v>0.88103641641377495</v>
      </c>
      <c r="M99" s="20">
        <f>M48/'[1]Nederland (totaal)'!M72</f>
        <v>0.44776680214379261</v>
      </c>
      <c r="N99" s="11">
        <f>N48/'[1]Nederland (totaal)'!N72</f>
        <v>0.79665842871954839</v>
      </c>
    </row>
    <row r="100" spans="1:14" x14ac:dyDescent="0.2">
      <c r="A100" s="13">
        <v>1966</v>
      </c>
      <c r="B100" s="20">
        <f>B49/'[1]Nederland (totaal)'!B73</f>
        <v>0.94145117619296026</v>
      </c>
      <c r="C100" s="20">
        <f>C49/'[1]Nederland (totaal)'!C73</f>
        <v>0.84529527469008725</v>
      </c>
      <c r="D100" s="20">
        <f>D49/'[1]Nederland (totaal)'!D73</f>
        <v>0.96676863181312567</v>
      </c>
      <c r="E100" s="20">
        <f>E49/'[1]Nederland (totaal)'!E73</f>
        <v>0.56776292013010476</v>
      </c>
      <c r="F100" s="20">
        <f>F49/'[1]Nederland (totaal)'!F73</f>
        <v>0.96748542576286067</v>
      </c>
      <c r="G100" s="20">
        <f>G49/'[1]Nederland (totaal)'!G73</f>
        <v>0.9272710013356098</v>
      </c>
      <c r="H100" s="20">
        <f>H49/'[1]Nederland (totaal)'!H73</f>
        <v>0.77046955594536604</v>
      </c>
      <c r="I100" s="20">
        <f>I49/'[1]Nederland (totaal)'!I73</f>
        <v>0.93971541023312133</v>
      </c>
      <c r="J100" s="20">
        <f>J49/'[1]Nederland (totaal)'!J73</f>
        <v>0.88038794964339362</v>
      </c>
      <c r="K100" s="20">
        <f>K49/'[1]Nederland (totaal)'!K73</f>
        <v>0.93818591787482164</v>
      </c>
      <c r="L100" s="20">
        <f>L49/'[1]Nederland (totaal)'!L73</f>
        <v>0.91717058988353695</v>
      </c>
      <c r="M100" s="20">
        <f>M49/'[1]Nederland (totaal)'!M73</f>
        <v>0.50692724006964573</v>
      </c>
      <c r="N100" s="11">
        <f>N49/'[1]Nederland (totaal)'!N73</f>
        <v>0.83746865997870679</v>
      </c>
    </row>
    <row r="101" spans="1:14" x14ac:dyDescent="0.2">
      <c r="A101" s="13">
        <v>1967</v>
      </c>
      <c r="B101" s="20">
        <f>B50/'[1]Nederland (totaal)'!B74</f>
        <v>0.94056743648380359</v>
      </c>
      <c r="C101" s="20">
        <f>C50/'[1]Nederland (totaal)'!C74</f>
        <v>0.86232149395825708</v>
      </c>
      <c r="D101" s="20">
        <f>D50/'[1]Nederland (totaal)'!D74</f>
        <v>0.93852004436697822</v>
      </c>
      <c r="E101" s="20">
        <f>E50/'[1]Nederland (totaal)'!E74</f>
        <v>0.56957708049113231</v>
      </c>
      <c r="F101" s="20">
        <f>F50/'[1]Nederland (totaal)'!F74</f>
        <v>0.9766871080813877</v>
      </c>
      <c r="G101" s="20">
        <f>G50/'[1]Nederland (totaal)'!G74</f>
        <v>0.93162234543333933</v>
      </c>
      <c r="H101" s="20">
        <f>H50/'[1]Nederland (totaal)'!H74</f>
        <v>0.80020491401839133</v>
      </c>
      <c r="I101" s="20">
        <f>I50/'[1]Nederland (totaal)'!I74</f>
        <v>0.95809967538055729</v>
      </c>
      <c r="J101" s="20">
        <f>J50/'[1]Nederland (totaal)'!J74</f>
        <v>0.89076139113630448</v>
      </c>
      <c r="K101" s="20">
        <f>K50/'[1]Nederland (totaal)'!K74</f>
        <v>0.94901543524693099</v>
      </c>
      <c r="L101" s="20">
        <f>L50/'[1]Nederland (totaal)'!L74</f>
        <v>0.93462893240437062</v>
      </c>
      <c r="M101" s="20">
        <f>M50/'[1]Nederland (totaal)'!M74</f>
        <v>0.53606821080004341</v>
      </c>
      <c r="N101" s="11">
        <f>N50/'[1]Nederland (totaal)'!N74</f>
        <v>0.85551158098133517</v>
      </c>
    </row>
    <row r="102" spans="1:14" x14ac:dyDescent="0.2">
      <c r="A102" s="13">
        <v>1968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11"/>
    </row>
    <row r="103" spans="1:14" x14ac:dyDescent="0.2">
      <c r="A103" s="13">
        <v>1969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11"/>
    </row>
    <row r="104" spans="1:14" x14ac:dyDescent="0.2">
      <c r="A104" s="17">
        <v>1970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3"/>
    </row>
  </sheetData>
  <mergeCells count="1">
    <mergeCell ref="A1:N1"/>
  </mergeCells>
  <phoneticPr fontId="0" type="noConversion"/>
  <printOptions horizontalCentered="1" gridLines="1" gridLinesSet="0"/>
  <pageMargins left="1.1811023622047245" right="0.78740157480314965" top="1.1811023622047245" bottom="1.1811023622047245" header="0.59055118110236227" footer="0.59055118110236227"/>
  <pageSetup paperSize="9" scale="55" orientation="portrait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rowBreaks count="1" manualBreakCount="1">
    <brk id="53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5"/>
  <sheetViews>
    <sheetView zoomScale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10.7109375" style="2" customWidth="1"/>
    <col min="2" max="14" width="12.7109375" style="2" customWidth="1"/>
    <col min="15" max="77" width="10.7109375" style="2" customWidth="1"/>
    <col min="78" max="16384" width="9.140625" style="2"/>
  </cols>
  <sheetData>
    <row r="1" spans="1:14" ht="39.950000000000003" customHeight="1" x14ac:dyDescent="0.2">
      <c r="A1" s="42" t="s">
        <v>18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14" ht="24.95" customHeight="1" x14ac:dyDescent="0.2">
      <c r="A2" s="12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</row>
    <row r="3" spans="1:14" x14ac:dyDescent="0.2">
      <c r="A3" s="27">
        <v>1920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</row>
    <row r="4" spans="1:14" x14ac:dyDescent="0.2">
      <c r="A4" s="13">
        <v>1921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</row>
    <row r="5" spans="1:14" x14ac:dyDescent="0.2">
      <c r="A5" s="13">
        <v>1922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1:14" x14ac:dyDescent="0.2">
      <c r="A6" s="13">
        <v>1923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1:14" x14ac:dyDescent="0.2">
      <c r="A7" s="13">
        <v>1924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spans="1:14" x14ac:dyDescent="0.2">
      <c r="A8" s="13">
        <v>1925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</row>
    <row r="9" spans="1:14" x14ac:dyDescent="0.2">
      <c r="A9" s="13">
        <v>1926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/>
    </row>
    <row r="10" spans="1:14" x14ac:dyDescent="0.2">
      <c r="A10" s="13">
        <v>1927</v>
      </c>
      <c r="B10" s="14">
        <f>'[1]Nederland (totaal)'!B34-SUM(Gras!B10,Kleinfruit!B10,Akkerbouw!B10,Zonder!B10)</f>
        <v>191</v>
      </c>
      <c r="C10" s="14">
        <f>'[1]Nederland (totaal)'!C34-SUM(Gras!C10,Kleinfruit!C10,Akkerbouw!C10,Zonder!C10)</f>
        <v>17</v>
      </c>
      <c r="D10" s="14">
        <f>'[1]Nederland (totaal)'!D34-SUM(Gras!D10,Kleinfruit!D10,Akkerbouw!D10,Zonder!D10)</f>
        <v>6</v>
      </c>
      <c r="E10" s="14">
        <f>'[1]Nederland (totaal)'!E34-SUM(Gras!E10,Kleinfruit!E10,Akkerbouw!E10,Zonder!E10)</f>
        <v>20</v>
      </c>
      <c r="F10" s="14"/>
      <c r="G10" s="14">
        <f>'[1]Nederland (totaal)'!G34-SUM(Gras!G10,Kleinfruit!G10,Akkerbouw!G10,Zonder!G10)</f>
        <v>366</v>
      </c>
      <c r="H10" s="14">
        <f>'[1]Nederland (totaal)'!H34-SUM(Gras!H10,Kleinfruit!H10,Akkerbouw!H10,Zonder!H10)</f>
        <v>67</v>
      </c>
      <c r="I10" s="14"/>
      <c r="J10" s="14">
        <f>'[1]Nederland (totaal)'!J34-SUM(Gras!J10,Kleinfruit!J10,Akkerbouw!J10,Zonder!J10)</f>
        <v>301</v>
      </c>
      <c r="K10" s="14">
        <f>'[1]Nederland (totaal)'!K34-SUM(Gras!K10,Kleinfruit!K10,Akkerbouw!K10,Zonder!K10)</f>
        <v>1321</v>
      </c>
      <c r="L10" s="14">
        <f>'[1]Nederland (totaal)'!L34-SUM(Gras!L10,Kleinfruit!L10,Akkerbouw!L10,Zonder!L10)</f>
        <v>1369</v>
      </c>
      <c r="M10" s="14"/>
      <c r="N10" s="15">
        <f>'[1]Nederland (totaal)'!N34-SUM(Gras!N10,Kleinfruit!N10,Akkerbouw!N10,Zonder!N10)</f>
        <v>4989</v>
      </c>
    </row>
    <row r="11" spans="1:14" x14ac:dyDescent="0.2">
      <c r="A11" s="13">
        <v>1928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/>
    </row>
    <row r="12" spans="1:14" x14ac:dyDescent="0.2">
      <c r="A12" s="13">
        <v>1929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/>
    </row>
    <row r="13" spans="1:14" x14ac:dyDescent="0.2">
      <c r="A13" s="13">
        <v>1930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/>
    </row>
    <row r="14" spans="1:14" x14ac:dyDescent="0.2">
      <c r="A14" s="13">
        <v>1931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/>
    </row>
    <row r="15" spans="1:14" x14ac:dyDescent="0.2">
      <c r="A15" s="13">
        <v>1932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/>
    </row>
    <row r="16" spans="1:14" x14ac:dyDescent="0.2">
      <c r="A16" s="13">
        <v>1933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</row>
    <row r="17" spans="1:14" x14ac:dyDescent="0.2">
      <c r="A17" s="13">
        <v>1934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/>
    </row>
    <row r="18" spans="1:14" x14ac:dyDescent="0.2">
      <c r="A18" s="13">
        <v>1935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/>
    </row>
    <row r="19" spans="1:14" x14ac:dyDescent="0.2">
      <c r="A19" s="13">
        <v>1936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</row>
    <row r="20" spans="1:14" x14ac:dyDescent="0.2">
      <c r="A20" s="13">
        <v>1937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</row>
    <row r="21" spans="1:14" x14ac:dyDescent="0.2">
      <c r="A21" s="13">
        <v>1938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5"/>
    </row>
    <row r="22" spans="1:14" x14ac:dyDescent="0.2">
      <c r="A22" s="13">
        <v>1939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5">
        <f>3157+244</f>
        <v>3401</v>
      </c>
    </row>
    <row r="23" spans="1:14" x14ac:dyDescent="0.2">
      <c r="A23" s="13">
        <v>1940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5"/>
    </row>
    <row r="24" spans="1:14" x14ac:dyDescent="0.2">
      <c r="A24" s="13">
        <v>1941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5"/>
    </row>
    <row r="25" spans="1:14" x14ac:dyDescent="0.2">
      <c r="A25" s="13">
        <v>1942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5"/>
    </row>
    <row r="26" spans="1:14" x14ac:dyDescent="0.2">
      <c r="A26" s="13">
        <v>1943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5">
        <f>3367+233</f>
        <v>3600</v>
      </c>
    </row>
    <row r="27" spans="1:14" x14ac:dyDescent="0.2">
      <c r="A27" s="13">
        <v>1944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5"/>
    </row>
    <row r="28" spans="1:14" x14ac:dyDescent="0.2">
      <c r="A28" s="13">
        <v>1945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5"/>
    </row>
    <row r="29" spans="1:14" x14ac:dyDescent="0.2">
      <c r="A29" s="13">
        <v>1946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">
        <f>'[1]Nederland (totaal)'!N53-SUM(Gras!N29,Kleinfruit!N29,Akkerbouw!N29,Zonder!N29)</f>
        <v>3189</v>
      </c>
    </row>
    <row r="30" spans="1:14" x14ac:dyDescent="0.2">
      <c r="A30" s="13">
        <v>1947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5"/>
    </row>
    <row r="31" spans="1:14" x14ac:dyDescent="0.2">
      <c r="A31" s="13">
        <v>1948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/>
    </row>
    <row r="32" spans="1:14" x14ac:dyDescent="0.2">
      <c r="A32" s="13">
        <v>1949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5"/>
    </row>
    <row r="33" spans="1:14" x14ac:dyDescent="0.2">
      <c r="A33" s="13">
        <v>1950</v>
      </c>
      <c r="B33" s="14">
        <f>'[1]Nederland (totaal)'!B57-SUM(Gras!B33,Kleinfruit!B33,Akkerbouw!B33,Zonder!B33)</f>
        <v>57.990000000000009</v>
      </c>
      <c r="C33" s="14">
        <f>'[1]Nederland (totaal)'!C57-SUM(Gras!C33,Kleinfruit!C33,Akkerbouw!C33,Zonder!C33)</f>
        <v>41.629999999999939</v>
      </c>
      <c r="D33" s="14">
        <f>'[1]Nederland (totaal)'!D57-SUM(Gras!D33,Kleinfruit!D33,Akkerbouw!D33,Zonder!D33)</f>
        <v>17.240000000000009</v>
      </c>
      <c r="E33" s="14">
        <f>'[1]Nederland (totaal)'!E57-SUM(Gras!E33,Kleinfruit!E33,Akkerbouw!E33,Zonder!E33)</f>
        <v>25.960000000000264</v>
      </c>
      <c r="F33" s="14"/>
      <c r="G33" s="14">
        <f>'[1]Nederland (totaal)'!G57-SUM(Gras!G33,Kleinfruit!G33,Akkerbouw!G33,Zonder!G33)</f>
        <v>671.93999999999869</v>
      </c>
      <c r="H33" s="14">
        <f>'[1]Nederland (totaal)'!H57-SUM(Gras!H33,Kleinfruit!H33,Akkerbouw!H33,Zonder!H33)</f>
        <v>314.53999999999996</v>
      </c>
      <c r="I33" s="14">
        <f>'[1]Nederland (totaal)'!I57-SUM(Gras!I33,Kleinfruit!I33,Akkerbouw!I33,Zonder!I33)</f>
        <v>250.17000000000007</v>
      </c>
      <c r="J33" s="14">
        <f>'[1]Nederland (totaal)'!J57-SUM(Gras!J33,Kleinfruit!J33,Akkerbouw!J33,Zonder!J33)</f>
        <v>485.84000000000015</v>
      </c>
      <c r="K33" s="14">
        <f>'[1]Nederland (totaal)'!K57-SUM(Gras!K33,Kleinfruit!K33,Akkerbouw!K33,Zonder!K33)</f>
        <v>357.34000000000015</v>
      </c>
      <c r="L33" s="14">
        <f>'[1]Nederland (totaal)'!L57-SUM(Gras!L33,Kleinfruit!L33,Akkerbouw!L33,Zonder!L33)</f>
        <v>412.5699999999988</v>
      </c>
      <c r="M33" s="14">
        <f>'[1]Nederland (totaal)'!M57-SUM(Gras!M33,Kleinfruit!M33,Akkerbouw!M33,Zonder!M33)</f>
        <v>956.10000000000218</v>
      </c>
      <c r="N33" s="15">
        <f>'[1]Nederland (totaal)'!N57-SUM(Gras!N33,Kleinfruit!N33,Akkerbouw!N33,Zonder!N33)</f>
        <v>3591.3199999999997</v>
      </c>
    </row>
    <row r="34" spans="1:14" x14ac:dyDescent="0.2">
      <c r="A34" s="13">
        <v>1951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5"/>
    </row>
    <row r="35" spans="1:14" x14ac:dyDescent="0.2">
      <c r="A35" s="13">
        <v>1952</v>
      </c>
      <c r="B35" s="14">
        <f>'[1]Nederland (totaal)'!B59-SUM(Gras!B35,Kleinfruit!B35,Akkerbouw!B35,Zonder!B35)</f>
        <v>30.169999999999959</v>
      </c>
      <c r="C35" s="14">
        <f>'[1]Nederland (totaal)'!C59-SUM(Gras!C35,Kleinfruit!C35,Akkerbouw!C35,Zonder!C35)</f>
        <v>34.579999999999927</v>
      </c>
      <c r="D35" s="14">
        <f>'[1]Nederland (totaal)'!D59-SUM(Gras!D35,Kleinfruit!D35,Akkerbouw!D35,Zonder!D35)</f>
        <v>7.1300000000000239</v>
      </c>
      <c r="E35" s="14">
        <f>'[1]Nederland (totaal)'!E59-SUM(Gras!E35,Kleinfruit!E35,Akkerbouw!E35,Zonder!E35)</f>
        <v>22.130000000000109</v>
      </c>
      <c r="F35" s="14"/>
      <c r="G35" s="14">
        <f>'[1]Nederland (totaal)'!G59-SUM(Gras!G35,Kleinfruit!G35,Akkerbouw!G35,Zonder!G35)</f>
        <v>511.15999999999985</v>
      </c>
      <c r="H35" s="14">
        <f>'[1]Nederland (totaal)'!H59-SUM(Gras!H35,Kleinfruit!H35,Akkerbouw!H35,Zonder!H35)</f>
        <v>394.9399999999996</v>
      </c>
      <c r="I35" s="14">
        <f>'[1]Nederland (totaal)'!I59-SUM(Gras!I35,Kleinfruit!I35,Akkerbouw!I35,Zonder!I35)</f>
        <v>197.94999999999982</v>
      </c>
      <c r="J35" s="14">
        <f>'[1]Nederland (totaal)'!J59-SUM(Gras!J35,Kleinfruit!J35,Akkerbouw!J35,Zonder!J35)</f>
        <v>379.90000000000055</v>
      </c>
      <c r="K35" s="14">
        <f>'[1]Nederland (totaal)'!K59-SUM(Gras!K35,Kleinfruit!K35,Akkerbouw!K35,Zonder!K35)</f>
        <v>438.39000000000033</v>
      </c>
      <c r="L35" s="14">
        <f>'[1]Nederland (totaal)'!L59-SUM(Gras!L35,Kleinfruit!L35,Akkerbouw!L35,Zonder!L35)</f>
        <v>322</v>
      </c>
      <c r="M35" s="14">
        <f>'[1]Nederland (totaal)'!M59-SUM(Gras!M35,Kleinfruit!M35,Akkerbouw!M35,Zonder!M35)</f>
        <v>970.73999999999978</v>
      </c>
      <c r="N35" s="15">
        <f>'[1]Nederland (totaal)'!N59-SUM(Gras!N35,Kleinfruit!N35,Akkerbouw!N35,Zonder!N35)</f>
        <v>3309.0899999999965</v>
      </c>
    </row>
    <row r="36" spans="1:14" x14ac:dyDescent="0.2">
      <c r="A36" s="13">
        <v>1953</v>
      </c>
      <c r="B36" s="14">
        <f>'[1]Nederland (totaal)'!B60-SUM(Gras!B36,Kleinfruit!B36,Akkerbouw!B36,Zonder!B36)</f>
        <v>33.230000000000018</v>
      </c>
      <c r="C36" s="14">
        <f>'[1]Nederland (totaal)'!C60-SUM(Gras!C36,Kleinfruit!C36,Akkerbouw!C36,Zonder!C36)</f>
        <v>24.990000000000066</v>
      </c>
      <c r="D36" s="14">
        <f>'[1]Nederland (totaal)'!D60-SUM(Gras!D36,Kleinfruit!D36,Akkerbouw!D36,Zonder!D36)</f>
        <v>4.4300000000000068</v>
      </c>
      <c r="E36" s="14">
        <f>'[1]Nederland (totaal)'!E60-SUM(Gras!E36,Kleinfruit!E36,Akkerbouw!E36,Zonder!E36)</f>
        <v>25.3599999999999</v>
      </c>
      <c r="F36" s="14"/>
      <c r="G36" s="14">
        <f>'[1]Nederland (totaal)'!G60-SUM(Gras!G36,Kleinfruit!G36,Akkerbouw!G36,Zonder!G36)</f>
        <v>512.59000000000015</v>
      </c>
      <c r="H36" s="14">
        <f>'[1]Nederland (totaal)'!H60-SUM(Gras!H36,Kleinfruit!H36,Akkerbouw!H36,Zonder!H36)</f>
        <v>395.10999999999967</v>
      </c>
      <c r="I36" s="14">
        <f>'[1]Nederland (totaal)'!I60-SUM(Gras!I36,Kleinfruit!I36,Akkerbouw!I36,Zonder!I36)</f>
        <v>191.30000000000018</v>
      </c>
      <c r="J36" s="14">
        <f>'[1]Nederland (totaal)'!J60-SUM(Gras!J36,Kleinfruit!J36,Akkerbouw!J36,Zonder!J36)</f>
        <v>289.23999999999978</v>
      </c>
      <c r="K36" s="14">
        <f>'[1]Nederland (totaal)'!K60-SUM(Gras!K36,Kleinfruit!K36,Akkerbouw!K36,Zonder!K36)</f>
        <v>256.35000000000036</v>
      </c>
      <c r="L36" s="14">
        <f>'[1]Nederland (totaal)'!L60-SUM(Gras!L36,Kleinfruit!L36,Akkerbouw!L36,Zonder!L36)</f>
        <v>277.24000000000069</v>
      </c>
      <c r="M36" s="14">
        <f>'[1]Nederland (totaal)'!M60-SUM(Gras!M36,Kleinfruit!M36,Akkerbouw!M36,Zonder!M36)</f>
        <v>730.15999999999985</v>
      </c>
      <c r="N36" s="15">
        <f>'[1]Nederland (totaal)'!N60-SUM(Gras!N36,Kleinfruit!N36,Akkerbouw!N36,Zonder!N36)</f>
        <v>2740.0000000000073</v>
      </c>
    </row>
    <row r="37" spans="1:14" x14ac:dyDescent="0.2">
      <c r="A37" s="13">
        <v>1954</v>
      </c>
      <c r="B37" s="14">
        <f>'[1]Nederland (totaal)'!B61-SUM(Gras!B37,Kleinfruit!B37,Akkerbouw!B37,Zonder!B37)</f>
        <v>16.5</v>
      </c>
      <c r="C37" s="14">
        <f>'[1]Nederland (totaal)'!C61-SUM(Gras!C37,Kleinfruit!C37,Akkerbouw!C37,Zonder!C37)</f>
        <v>23.389999999999986</v>
      </c>
      <c r="D37" s="14">
        <f>'[1]Nederland (totaal)'!D61-SUM(Gras!D37,Kleinfruit!D37,Akkerbouw!D37,Zonder!D37)</f>
        <v>4.7599999999999909</v>
      </c>
      <c r="E37" s="14">
        <f>'[1]Nederland (totaal)'!E61-SUM(Gras!E37,Kleinfruit!E37,Akkerbouw!E37,Zonder!E37)</f>
        <v>19.8900000000001</v>
      </c>
      <c r="F37" s="14"/>
      <c r="G37" s="14">
        <f>'[1]Nederland (totaal)'!G61-SUM(Gras!G37,Kleinfruit!G37,Akkerbouw!G37,Zonder!G37)</f>
        <v>363.27000000000044</v>
      </c>
      <c r="H37" s="14">
        <f>'[1]Nederland (totaal)'!H61-SUM(Gras!H37,Kleinfruit!H37,Akkerbouw!H37,Zonder!H37)</f>
        <v>343.5600000000004</v>
      </c>
      <c r="I37" s="14">
        <f>'[1]Nederland (totaal)'!I61-SUM(Gras!I37,Kleinfruit!I37,Akkerbouw!I37,Zonder!I37)</f>
        <v>149.94000000000028</v>
      </c>
      <c r="J37" s="14">
        <f>'[1]Nederland (totaal)'!J61-SUM(Gras!J37,Kleinfruit!J37,Akkerbouw!J37,Zonder!J37)</f>
        <v>251.92999999999938</v>
      </c>
      <c r="K37" s="14">
        <f>'[1]Nederland (totaal)'!K61-SUM(Gras!K37,Kleinfruit!K37,Akkerbouw!K37,Zonder!K37)</f>
        <v>209.73999999999978</v>
      </c>
      <c r="L37" s="14">
        <f>'[1]Nederland (totaal)'!L61-SUM(Gras!L37,Kleinfruit!L37,Akkerbouw!L37,Zonder!L37)</f>
        <v>197.84999999999945</v>
      </c>
      <c r="M37" s="14">
        <f>'[1]Nederland (totaal)'!M61-SUM(Gras!M37,Kleinfruit!M37,Akkerbouw!M37,Zonder!M37)</f>
        <v>573.14999999999964</v>
      </c>
      <c r="N37" s="15">
        <f>'[1]Nederland (totaal)'!N61-SUM(Gras!N37,Kleinfruit!N37,Akkerbouw!N37,Zonder!N37)</f>
        <v>2153.9800000000105</v>
      </c>
    </row>
    <row r="38" spans="1:14" x14ac:dyDescent="0.2">
      <c r="A38" s="13">
        <v>1955</v>
      </c>
      <c r="B38" s="14">
        <f>'[1]Nederland (totaal)'!B62-SUM(Gras!B38,Kleinfruit!B38,Akkerbouw!B38,Zonder!B38)</f>
        <v>4.3400000000000318</v>
      </c>
      <c r="C38" s="14">
        <f>'[1]Nederland (totaal)'!C62-SUM(Gras!C38,Kleinfruit!C38,Akkerbouw!C38,Zonder!C38)</f>
        <v>12.370000000000005</v>
      </c>
      <c r="D38" s="14">
        <f>'[1]Nederland (totaal)'!D62-SUM(Gras!D38,Kleinfruit!D38,Akkerbouw!D38,Zonder!D38)</f>
        <v>1.9299999999999926</v>
      </c>
      <c r="E38" s="14">
        <f>'[1]Nederland (totaal)'!E62-SUM(Gras!E38,Kleinfruit!E38,Akkerbouw!E38,Zonder!E38)</f>
        <v>10.920000000000073</v>
      </c>
      <c r="F38" s="14"/>
      <c r="G38" s="14">
        <f>'[1]Nederland (totaal)'!G62-SUM(Gras!G38,Kleinfruit!G38,Akkerbouw!G38,Zonder!G38)</f>
        <v>45.720000000001164</v>
      </c>
      <c r="H38" s="14">
        <f>'[1]Nederland (totaal)'!H62-SUM(Gras!H38,Kleinfruit!H38,Akkerbouw!H38,Zonder!H38)</f>
        <v>11.270000000000437</v>
      </c>
      <c r="I38" s="14">
        <f>'[1]Nederland (totaal)'!I62-SUM(Gras!I38,Kleinfruit!I38,Akkerbouw!I38,Zonder!I38)</f>
        <v>77.429999999999836</v>
      </c>
      <c r="J38" s="14">
        <f>'[1]Nederland (totaal)'!J62-SUM(Gras!J38,Kleinfruit!J38,Akkerbouw!J38,Zonder!J38)</f>
        <v>115.77000000000044</v>
      </c>
      <c r="K38" s="14">
        <f>'[1]Nederland (totaal)'!K62-SUM(Gras!K38,Kleinfruit!K38,Akkerbouw!K38,Zonder!K38)</f>
        <v>162.07000000000016</v>
      </c>
      <c r="L38" s="14">
        <f>'[1]Nederland (totaal)'!L62-SUM(Gras!L38,Kleinfruit!L38,Akkerbouw!L38,Zonder!L38)</f>
        <v>139.15999999999985</v>
      </c>
      <c r="M38" s="14">
        <f>'[1]Nederland (totaal)'!M62-SUM(Gras!M38,Kleinfruit!M38,Akkerbouw!M38,Zonder!M38)</f>
        <v>25.110000000000582</v>
      </c>
      <c r="N38" s="15">
        <f>'[1]Nederland (totaal)'!N62-SUM(Gras!N38,Kleinfruit!N38,Akkerbouw!N38,Zonder!N38)</f>
        <v>606.09000000001106</v>
      </c>
    </row>
    <row r="39" spans="1:14" x14ac:dyDescent="0.2">
      <c r="A39" s="13">
        <v>1956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5">
        <v>611</v>
      </c>
    </row>
    <row r="40" spans="1:14" x14ac:dyDescent="0.2">
      <c r="A40" s="13">
        <v>1957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5"/>
    </row>
    <row r="41" spans="1:14" x14ac:dyDescent="0.2">
      <c r="A41" s="13">
        <v>1958</v>
      </c>
      <c r="B41" s="14">
        <f>'[1]Nederland (totaal)'!B65-SUM(Gras!B41,Kleinfruit!B41,Akkerbouw!B41,Zonder!B41)</f>
        <v>3.6000000000000227</v>
      </c>
      <c r="C41" s="14">
        <f>'[1]Nederland (totaal)'!C65-SUM(Gras!C41,Kleinfruit!C41,Akkerbouw!C41,Zonder!C41)</f>
        <v>8.0999999999999659</v>
      </c>
      <c r="D41" s="14">
        <f>'[1]Nederland (totaal)'!D65-SUM(Gras!D41,Kleinfruit!D41,Akkerbouw!D41,Zonder!D41)</f>
        <v>0.67999999999999261</v>
      </c>
      <c r="E41" s="14">
        <f>'[1]Nederland (totaal)'!E65-SUM(Gras!E41,Kleinfruit!E41,Akkerbouw!E41,Zonder!E41)</f>
        <v>2</v>
      </c>
      <c r="F41" s="14">
        <f>'[1]Nederland (totaal)'!F65-SUM(Gras!F41,Kleinfruit!F41,Akkerbouw!F41,Zonder!F41)</f>
        <v>41.849999999999994</v>
      </c>
      <c r="G41" s="14">
        <f>'[1]Nederland (totaal)'!G65-SUM(Gras!G41,Kleinfruit!G41,Akkerbouw!G41,Zonder!G41)</f>
        <v>84.570000000003347</v>
      </c>
      <c r="H41" s="14">
        <f>'[1]Nederland (totaal)'!H65-SUM(Gras!H41,Kleinfruit!H41,Akkerbouw!H41,Zonder!H41)</f>
        <v>23.389999999999418</v>
      </c>
      <c r="I41" s="14">
        <f>'[1]Nederland (totaal)'!I65-SUM(Gras!I41,Kleinfruit!I41,Akkerbouw!I41,Zonder!I41)</f>
        <v>45.25</v>
      </c>
      <c r="J41" s="14">
        <f>'[1]Nederland (totaal)'!J65-SUM(Gras!J41,Kleinfruit!J41,Akkerbouw!J41,Zonder!J41)</f>
        <v>101.77000000000044</v>
      </c>
      <c r="K41" s="14">
        <f>'[1]Nederland (totaal)'!K65-SUM(Gras!K41,Kleinfruit!K41,Akkerbouw!K41,Zonder!K41)</f>
        <v>272.86000000000013</v>
      </c>
      <c r="L41" s="14">
        <f>'[1]Nederland (totaal)'!L65-SUM(Gras!L41,Kleinfruit!L41,Akkerbouw!L41,Zonder!L41)</f>
        <v>141.70000000000073</v>
      </c>
      <c r="M41" s="14">
        <f>'[1]Nederland (totaal)'!M65-SUM(Gras!M41,Kleinfruit!M41,Akkerbouw!M41,Zonder!M41)</f>
        <v>40.390000000001237</v>
      </c>
      <c r="N41" s="15">
        <f>'[1]Nederland (totaal)'!N65-SUM(Gras!N41,Kleinfruit!N41,Akkerbouw!N41,Zonder!N41)</f>
        <v>766.16000000001077</v>
      </c>
    </row>
    <row r="42" spans="1:14" x14ac:dyDescent="0.2">
      <c r="A42" s="13">
        <v>1959</v>
      </c>
      <c r="B42" s="14">
        <v>5</v>
      </c>
      <c r="C42" s="14">
        <v>6</v>
      </c>
      <c r="D42" s="14">
        <v>1</v>
      </c>
      <c r="E42" s="14">
        <v>0</v>
      </c>
      <c r="F42" s="14">
        <v>35</v>
      </c>
      <c r="G42" s="14">
        <v>101</v>
      </c>
      <c r="H42" s="14">
        <v>23</v>
      </c>
      <c r="I42" s="14">
        <v>45</v>
      </c>
      <c r="J42" s="14">
        <v>86</v>
      </c>
      <c r="K42" s="14">
        <v>211</v>
      </c>
      <c r="L42" s="14">
        <v>138</v>
      </c>
      <c r="M42" s="14">
        <v>36</v>
      </c>
      <c r="N42" s="15">
        <f>SUM(B42:M42)</f>
        <v>687</v>
      </c>
    </row>
    <row r="43" spans="1:14" x14ac:dyDescent="0.2">
      <c r="A43" s="13">
        <v>1960</v>
      </c>
      <c r="B43" s="14">
        <f>'[1]Nederland (totaal)'!B67-SUM(Gras!B43,Kleinfruit!B43,Akkerbouw!B43,Zonder!B43)</f>
        <v>4.5500000000000114</v>
      </c>
      <c r="C43" s="14">
        <f>'[1]Nederland (totaal)'!C67-SUM(Gras!C43,Kleinfruit!C43,Akkerbouw!C43,Zonder!C43)</f>
        <v>6.160000000000025</v>
      </c>
      <c r="D43" s="14">
        <f>'[1]Nederland (totaal)'!D67-SUM(Gras!D43,Kleinfruit!D43,Akkerbouw!D43,Zonder!D43)</f>
        <v>0.42000000000001592</v>
      </c>
      <c r="E43" s="14">
        <f>'[1]Nederland (totaal)'!E67-SUM(Gras!E43,Kleinfruit!E43,Akkerbouw!E43,Zonder!E43)</f>
        <v>0.38999999999998636</v>
      </c>
      <c r="F43" s="14">
        <f>'[1]Nederland (totaal)'!F67-SUM(Gras!F43,Kleinfruit!F43,Akkerbouw!F43,Zonder!F43)</f>
        <v>23.92999999999995</v>
      </c>
      <c r="G43" s="14">
        <f>'[1]Nederland (totaal)'!G67-SUM(Gras!G43,Kleinfruit!G43,Akkerbouw!G43,Zonder!G43)</f>
        <v>123.45999999999913</v>
      </c>
      <c r="H43" s="14">
        <f>'[1]Nederland (totaal)'!H67-SUM(Gras!H43,Kleinfruit!H43,Akkerbouw!H43,Zonder!H43)</f>
        <v>31.329999999999927</v>
      </c>
      <c r="I43" s="14">
        <f>'[1]Nederland (totaal)'!I67-SUM(Gras!I43,Kleinfruit!I43,Akkerbouw!I43,Zonder!I43)</f>
        <v>50.190000000000055</v>
      </c>
      <c r="J43" s="14">
        <f>'[1]Nederland (totaal)'!J67-SUM(Gras!J43,Kleinfruit!J43,Akkerbouw!J43,Zonder!J43)</f>
        <v>97.369999999999891</v>
      </c>
      <c r="K43" s="14">
        <f>'[1]Nederland (totaal)'!K67-SUM(Gras!K43,Kleinfruit!K43,Akkerbouw!K43,Zonder!K43)</f>
        <v>226.82999999999993</v>
      </c>
      <c r="L43" s="14">
        <f>'[1]Nederland (totaal)'!L67-SUM(Gras!L43,Kleinfruit!L43,Akkerbouw!L43,Zonder!L43)</f>
        <v>172.11000000000058</v>
      </c>
      <c r="M43" s="14">
        <f>'[1]Nederland (totaal)'!M67-SUM(Gras!M43,Kleinfruit!M43,Akkerbouw!M43,Zonder!M43)</f>
        <v>58.969999999999345</v>
      </c>
      <c r="N43" s="15">
        <f>'[1]Nederland (totaal)'!N67-SUM(Gras!N43,Kleinfruit!N43,Akkerbouw!N43,Zonder!N43)</f>
        <v>795.70999999999913</v>
      </c>
    </row>
    <row r="44" spans="1:14" x14ac:dyDescent="0.2">
      <c r="A44" s="13">
        <v>1961</v>
      </c>
      <c r="B44" s="14">
        <f>'[1]Nederland (totaal)'!B68-SUM(Gras!B44,Kleinfruit!B44,Akkerbouw!B44,Zonder!B44)</f>
        <v>1.6200000000000045</v>
      </c>
      <c r="C44" s="14">
        <f>'[1]Nederland (totaal)'!C68-SUM(Gras!C44,Kleinfruit!C44,Akkerbouw!C44,Zonder!C44)</f>
        <v>6.0399999999999636</v>
      </c>
      <c r="D44" s="14">
        <f>'[1]Nederland (totaal)'!D68-SUM(Gras!D44,Kleinfruit!D44,Akkerbouw!D44,Zonder!D44)</f>
        <v>0.21000000000000796</v>
      </c>
      <c r="E44" s="14">
        <f>'[1]Nederland (totaal)'!E68-SUM(Gras!E44,Kleinfruit!E44,Akkerbouw!E44,Zonder!E44)</f>
        <v>0.48000000000001819</v>
      </c>
      <c r="F44" s="14">
        <f>'[1]Nederland (totaal)'!F68-SUM(Gras!F44,Kleinfruit!F44,Akkerbouw!F44,Zonder!F44)</f>
        <v>13.170000000000016</v>
      </c>
      <c r="G44" s="14">
        <f>'[1]Nederland (totaal)'!G68-SUM(Gras!G44,Kleinfruit!G44,Akkerbouw!G44,Zonder!G44)</f>
        <v>121.38999999999942</v>
      </c>
      <c r="H44" s="14">
        <f>'[1]Nederland (totaal)'!H68-SUM(Gras!H44,Kleinfruit!H44,Akkerbouw!H44,Zonder!H44)</f>
        <v>26.450000000000728</v>
      </c>
      <c r="I44" s="14">
        <f>'[1]Nederland (totaal)'!I68-SUM(Gras!I44,Kleinfruit!I44,Akkerbouw!I44,Zonder!I44)</f>
        <v>58.599999999999909</v>
      </c>
      <c r="J44" s="14">
        <f>'[1]Nederland (totaal)'!J68-SUM(Gras!J44,Kleinfruit!J44,Akkerbouw!J44,Zonder!J44)</f>
        <v>96.510000000000218</v>
      </c>
      <c r="K44" s="14">
        <f>'[1]Nederland (totaal)'!K68-SUM(Gras!K44,Kleinfruit!K44,Akkerbouw!K44,Zonder!K44)</f>
        <v>191.14999999999964</v>
      </c>
      <c r="L44" s="14">
        <f>'[1]Nederland (totaal)'!L68-SUM(Gras!L44,Kleinfruit!L44,Akkerbouw!L44,Zonder!L44)</f>
        <v>173.76000000000022</v>
      </c>
      <c r="M44" s="14">
        <f>'[1]Nederland (totaal)'!M68-SUM(Gras!M44,Kleinfruit!M44,Akkerbouw!M44,Zonder!M44)</f>
        <v>71.550000000001091</v>
      </c>
      <c r="N44" s="15">
        <f>'[1]Nederland (totaal)'!N68-SUM(Gras!N44,Kleinfruit!N44,Akkerbouw!N44,Zonder!N44)</f>
        <v>760.93000000000757</v>
      </c>
    </row>
    <row r="45" spans="1:14" x14ac:dyDescent="0.2">
      <c r="A45" s="13">
        <v>1962</v>
      </c>
      <c r="B45" s="14">
        <f>'[1]Nederland (totaal)'!B69-SUM(Gras!B45,Kleinfruit!B45,Akkerbouw!B45,Zonder!B45)</f>
        <v>3.4000000000000341</v>
      </c>
      <c r="C45" s="14">
        <f>'[1]Nederland (totaal)'!C69-SUM(Gras!C45,Kleinfruit!C45,Akkerbouw!C45,Zonder!C45)</f>
        <v>5.8700000000000045</v>
      </c>
      <c r="D45" s="14">
        <f>'[1]Nederland (totaal)'!D69-SUM(Gras!D45,Kleinfruit!D45,Akkerbouw!D45,Zonder!D45)</f>
        <v>0.28000000000000114</v>
      </c>
      <c r="E45" s="14">
        <f>'[1]Nederland (totaal)'!E69-SUM(Gras!E45,Kleinfruit!E45,Akkerbouw!E45,Zonder!E45)</f>
        <v>0.10000000000002274</v>
      </c>
      <c r="F45" s="14">
        <f>'[1]Nederland (totaal)'!F69-SUM(Gras!F45,Kleinfruit!F45,Akkerbouw!F45,Zonder!F45)</f>
        <v>12.370000000000005</v>
      </c>
      <c r="G45" s="14">
        <f>'[1]Nederland (totaal)'!G69-SUM(Gras!G45,Kleinfruit!G45,Akkerbouw!G45,Zonder!G45)</f>
        <v>100.06999999999971</v>
      </c>
      <c r="H45" s="14">
        <f>'[1]Nederland (totaal)'!H69-SUM(Gras!H45,Kleinfruit!H45,Akkerbouw!H45,Zonder!H45)</f>
        <v>20.170000000000073</v>
      </c>
      <c r="I45" s="14">
        <f>'[1]Nederland (totaal)'!I69-SUM(Gras!I45,Kleinfruit!I45,Akkerbouw!I45,Zonder!I45)</f>
        <v>55.600000000000364</v>
      </c>
      <c r="J45" s="14">
        <f>'[1]Nederland (totaal)'!J69-SUM(Gras!J45,Kleinfruit!J45,Akkerbouw!J45,Zonder!J45)</f>
        <v>87.970000000000255</v>
      </c>
      <c r="K45" s="14">
        <f>'[1]Nederland (totaal)'!K69-SUM(Gras!K45,Kleinfruit!K45,Akkerbouw!K45,Zonder!K45)</f>
        <v>222.14999999999964</v>
      </c>
      <c r="L45" s="14">
        <f>'[1]Nederland (totaal)'!L69-SUM(Gras!L45,Kleinfruit!L45,Akkerbouw!L45,Zonder!L45)</f>
        <v>166.30999999999949</v>
      </c>
      <c r="M45" s="14">
        <f>'[1]Nederland (totaal)'!M69-SUM(Gras!M45,Kleinfruit!M45,Akkerbouw!M45,Zonder!M45)</f>
        <v>71.600000000000364</v>
      </c>
      <c r="N45" s="15">
        <f>'[1]Nederland (totaal)'!N69-SUM(Gras!N45,Kleinfruit!N45,Akkerbouw!N45,Zonder!N45)</f>
        <v>745.88999999999942</v>
      </c>
    </row>
    <row r="46" spans="1:14" x14ac:dyDescent="0.2">
      <c r="A46" s="13">
        <v>1963</v>
      </c>
      <c r="B46" s="14">
        <f>'[1]Nederland (totaal)'!B70-SUM(Gras!B46,Kleinfruit!B46,Akkerbouw!B46,Zonder!B46)</f>
        <v>2.8499999999999659</v>
      </c>
      <c r="C46" s="14">
        <f>'[1]Nederland (totaal)'!C70-SUM(Gras!C46,Kleinfruit!C46,Akkerbouw!C46,Zonder!C46)</f>
        <v>4.8600000000000136</v>
      </c>
      <c r="D46" s="14">
        <f>'[1]Nederland (totaal)'!D70-SUM(Gras!D46,Kleinfruit!D46,Akkerbouw!D46,Zonder!D46)</f>
        <v>0.14000000000000057</v>
      </c>
      <c r="E46" s="14">
        <f>'[1]Nederland (totaal)'!E70-SUM(Gras!E46,Kleinfruit!E46,Akkerbouw!E46,Zonder!E46)</f>
        <v>5.0000000000068212E-2</v>
      </c>
      <c r="F46" s="14">
        <f>'[1]Nederland (totaal)'!F70-SUM(Gras!F46,Kleinfruit!F46,Akkerbouw!F46,Zonder!F46)</f>
        <v>37.309999999999945</v>
      </c>
      <c r="G46" s="14">
        <f>'[1]Nederland (totaal)'!G70-SUM(Gras!G46,Kleinfruit!G46,Akkerbouw!G46,Zonder!G46)</f>
        <v>99.479999999999563</v>
      </c>
      <c r="H46" s="14">
        <f>'[1]Nederland (totaal)'!H70-SUM(Gras!H46,Kleinfruit!H46,Akkerbouw!H46,Zonder!H46)</f>
        <v>18.630000000000109</v>
      </c>
      <c r="I46" s="14">
        <f>'[1]Nederland (totaal)'!I70-SUM(Gras!I46,Kleinfruit!I46,Akkerbouw!I46,Zonder!I46)</f>
        <v>46.2199999999998</v>
      </c>
      <c r="J46" s="14">
        <f>'[1]Nederland (totaal)'!J70-SUM(Gras!J46,Kleinfruit!J46,Akkerbouw!J46,Zonder!J46)</f>
        <v>92.289999999999964</v>
      </c>
      <c r="K46" s="14">
        <f>'[1]Nederland (totaal)'!K70-SUM(Gras!K46,Kleinfruit!K46,Akkerbouw!K46,Zonder!K46)</f>
        <v>227.77000000000044</v>
      </c>
      <c r="L46" s="14">
        <f>'[1]Nederland (totaal)'!L70-SUM(Gras!L46,Kleinfruit!L46,Akkerbouw!L46,Zonder!L46)</f>
        <v>152.36999999999989</v>
      </c>
      <c r="M46" s="14">
        <f>'[1]Nederland (totaal)'!M70-SUM(Gras!M46,Kleinfruit!M46,Akkerbouw!M46,Zonder!M46)</f>
        <v>89.469999999999345</v>
      </c>
      <c r="N46" s="15">
        <f>'[1]Nederland (totaal)'!N70-SUM(Gras!N46,Kleinfruit!N46,Akkerbouw!N46,Zonder!N46)</f>
        <v>771.43999999999505</v>
      </c>
    </row>
    <row r="47" spans="1:14" x14ac:dyDescent="0.2">
      <c r="A47" s="13">
        <v>1964</v>
      </c>
      <c r="B47" s="14">
        <f>'[1]Nederland (totaal)'!B71-SUM(Gras!B47,Kleinfruit!B47,Akkerbouw!B47,Zonder!B47)</f>
        <v>4.4300000000000068</v>
      </c>
      <c r="C47" s="14">
        <f>'[1]Nederland (totaal)'!C71-SUM(Gras!C47,Kleinfruit!C47,Akkerbouw!C47,Zonder!C47)</f>
        <v>3.1599999999999682</v>
      </c>
      <c r="D47" s="14">
        <f>'[1]Nederland (totaal)'!D71-SUM(Gras!D47,Kleinfruit!D47,Akkerbouw!D47,Zonder!D47)</f>
        <v>0.99999999999998579</v>
      </c>
      <c r="E47" s="14">
        <f>'[1]Nederland (totaal)'!E71-SUM(Gras!E47,Kleinfruit!E47,Akkerbouw!E47,Zonder!E47)</f>
        <v>0</v>
      </c>
      <c r="F47" s="14">
        <f>'[1]Nederland (totaal)'!F71-SUM(Gras!F47,Kleinfruit!F47,Akkerbouw!F47,Zonder!F47)</f>
        <v>52.550000000000068</v>
      </c>
      <c r="G47" s="14">
        <f>'[1]Nederland (totaal)'!G71-SUM(Gras!G47,Kleinfruit!G47,Akkerbouw!G47,Zonder!G47)</f>
        <v>94.480000000001382</v>
      </c>
      <c r="H47" s="14">
        <f>'[1]Nederland (totaal)'!H71-SUM(Gras!H47,Kleinfruit!H47,Akkerbouw!H47,Zonder!H47)</f>
        <v>18.289999999999964</v>
      </c>
      <c r="I47" s="14">
        <f>'[1]Nederland (totaal)'!I71-SUM(Gras!I47,Kleinfruit!I47,Akkerbouw!I47,Zonder!I47)</f>
        <v>38.320000000000164</v>
      </c>
      <c r="J47" s="14">
        <f>'[1]Nederland (totaal)'!J71-SUM(Gras!J47,Kleinfruit!J47,Akkerbouw!J47,Zonder!J47)</f>
        <v>105.47000000000025</v>
      </c>
      <c r="K47" s="14">
        <f>'[1]Nederland (totaal)'!K71-SUM(Gras!K47,Kleinfruit!K47,Akkerbouw!K47,Zonder!K47)</f>
        <v>183.90999999999894</v>
      </c>
      <c r="L47" s="14">
        <f>'[1]Nederland (totaal)'!L71-SUM(Gras!L47,Kleinfruit!L47,Akkerbouw!L47,Zonder!L47)</f>
        <v>153.89000000000033</v>
      </c>
      <c r="M47" s="14">
        <f>'[1]Nederland (totaal)'!M71-SUM(Gras!M47,Kleinfruit!M47,Akkerbouw!M47,Zonder!M47)</f>
        <v>71.359999999998763</v>
      </c>
      <c r="N47" s="15">
        <f>'[1]Nederland (totaal)'!N71-SUM(Gras!N47,Kleinfruit!N47,Akkerbouw!N47,Zonder!N47)</f>
        <v>726.85999999999331</v>
      </c>
    </row>
    <row r="48" spans="1:14" x14ac:dyDescent="0.2">
      <c r="A48" s="13">
        <v>1965</v>
      </c>
      <c r="B48" s="14">
        <f>'[1]Nederland (totaal)'!B72-SUM(Gras!B48,Kleinfruit!B48,Akkerbouw!B48,Zonder!B48)</f>
        <v>2.2699999999999818</v>
      </c>
      <c r="C48" s="14">
        <f>'[1]Nederland (totaal)'!C72-SUM(Gras!C48,Kleinfruit!C48,Akkerbouw!C48,Zonder!C48)</f>
        <v>2.25</v>
      </c>
      <c r="D48" s="14">
        <f>'[1]Nederland (totaal)'!D72-SUM(Gras!D48,Kleinfruit!D48,Akkerbouw!D48,Zonder!D48)</f>
        <v>0.69999999999998863</v>
      </c>
      <c r="E48" s="14">
        <f>'[1]Nederland (totaal)'!E72-SUM(Gras!E48,Kleinfruit!E48,Akkerbouw!E48,Zonder!E48)</f>
        <v>0.33000000000004093</v>
      </c>
      <c r="F48" s="14">
        <f>'[1]Nederland (totaal)'!F72-SUM(Gras!F48,Kleinfruit!F48,Akkerbouw!F48,Zonder!F48)</f>
        <v>27.120000000000005</v>
      </c>
      <c r="G48" s="14">
        <f>'[1]Nederland (totaal)'!G72-SUM(Gras!G48,Kleinfruit!G48,Akkerbouw!G48,Zonder!G48)</f>
        <v>65.579999999999927</v>
      </c>
      <c r="H48" s="14">
        <f>'[1]Nederland (totaal)'!H72-SUM(Gras!H48,Kleinfruit!H48,Akkerbouw!H48,Zonder!H48)</f>
        <v>9.1199999999998909</v>
      </c>
      <c r="I48" s="14">
        <f>'[1]Nederland (totaal)'!I72-SUM(Gras!I48,Kleinfruit!I48,Akkerbouw!I48,Zonder!I48)</f>
        <v>28.899999999999636</v>
      </c>
      <c r="J48" s="14">
        <f>'[1]Nederland (totaal)'!J72-SUM(Gras!J48,Kleinfruit!J48,Akkerbouw!J48,Zonder!J48)</f>
        <v>85.559999999999491</v>
      </c>
      <c r="K48" s="14">
        <f>'[1]Nederland (totaal)'!K72-SUM(Gras!K48,Kleinfruit!K48,Akkerbouw!K48,Zonder!K48)</f>
        <v>120.52000000000044</v>
      </c>
      <c r="L48" s="14">
        <f>'[1]Nederland (totaal)'!L72-SUM(Gras!L48,Kleinfruit!L48,Akkerbouw!L48,Zonder!L48)</f>
        <v>127.05000000000018</v>
      </c>
      <c r="M48" s="14">
        <f>'[1]Nederland (totaal)'!M72-SUM(Gras!M48,Kleinfruit!M48,Akkerbouw!M48,Zonder!M48)</f>
        <v>55.469999999999345</v>
      </c>
      <c r="N48" s="15">
        <f>'[1]Nederland (totaal)'!N72-SUM(Gras!N48,Kleinfruit!N48,Akkerbouw!N48,Zonder!N48)</f>
        <v>524.86999999999534</v>
      </c>
    </row>
    <row r="49" spans="1:14" x14ac:dyDescent="0.2">
      <c r="A49" s="13">
        <v>1966</v>
      </c>
      <c r="B49" s="14">
        <f>'[1]Nederland (totaal)'!B73-SUM(Gras!B49,Kleinfruit!B49,Akkerbouw!B49,Zonder!B49)</f>
        <v>0.18000000000000682</v>
      </c>
      <c r="C49" s="14">
        <f>'[1]Nederland (totaal)'!C73-SUM(Gras!C49,Kleinfruit!C49,Akkerbouw!C49,Zonder!C49)</f>
        <v>2.7300000000000182</v>
      </c>
      <c r="D49" s="14">
        <f>'[1]Nederland (totaal)'!D73-SUM(Gras!D49,Kleinfruit!D49,Akkerbouw!D49,Zonder!D49)</f>
        <v>9.9999999999994316E-2</v>
      </c>
      <c r="E49" s="14">
        <f>'[1]Nederland (totaal)'!E73-SUM(Gras!E49,Kleinfruit!E49,Akkerbouw!E49,Zonder!E49)</f>
        <v>0.24999999999994316</v>
      </c>
      <c r="F49" s="14">
        <f>'[1]Nederland (totaal)'!F73-SUM(Gras!F49,Kleinfruit!F49,Akkerbouw!F49,Zonder!F49)</f>
        <v>18.519999999999982</v>
      </c>
      <c r="G49" s="14">
        <f>'[1]Nederland (totaal)'!G73-SUM(Gras!G49,Kleinfruit!G49,Akkerbouw!G49,Zonder!G49)</f>
        <v>39.320000000001528</v>
      </c>
      <c r="H49" s="14">
        <f>'[1]Nederland (totaal)'!H73-SUM(Gras!H49,Kleinfruit!H49,Akkerbouw!H49,Zonder!H49)</f>
        <v>7.9500000000007276</v>
      </c>
      <c r="I49" s="14">
        <f>'[1]Nederland (totaal)'!I73-SUM(Gras!I49,Kleinfruit!I49,Akkerbouw!I49,Zonder!I49)</f>
        <v>24.600000000000364</v>
      </c>
      <c r="J49" s="14">
        <f>'[1]Nederland (totaal)'!J73-SUM(Gras!J49,Kleinfruit!J49,Akkerbouw!J49,Zonder!J49)</f>
        <v>59.330000000000837</v>
      </c>
      <c r="K49" s="14">
        <f>'[1]Nederland (totaal)'!K73-SUM(Gras!K49,Kleinfruit!K49,Akkerbouw!K49,Zonder!K49)</f>
        <v>94.769999999999527</v>
      </c>
      <c r="L49" s="14">
        <f>'[1]Nederland (totaal)'!L73-SUM(Gras!L49,Kleinfruit!L49,Akkerbouw!L49,Zonder!L49)</f>
        <v>95.909999999999854</v>
      </c>
      <c r="M49" s="14">
        <f>'[1]Nederland (totaal)'!M73-SUM(Gras!M49,Kleinfruit!M49,Akkerbouw!M49,Zonder!M49)</f>
        <v>49.239999999999782</v>
      </c>
      <c r="N49" s="15">
        <f>'[1]Nederland (totaal)'!N73-SUM(Gras!N49,Kleinfruit!N49,Akkerbouw!N49,Zonder!N49)</f>
        <v>392.89999999999418</v>
      </c>
    </row>
    <row r="50" spans="1:14" x14ac:dyDescent="0.2">
      <c r="A50" s="13">
        <v>1967</v>
      </c>
      <c r="B50" s="14">
        <f>'[1]Nederland (totaal)'!B74-SUM(Gras!B50,Kleinfruit!B50,Akkerbouw!B50,Zonder!B50)</f>
        <v>1.0500000000000114</v>
      </c>
      <c r="C50" s="14">
        <f>'[1]Nederland (totaal)'!C74-SUM(Gras!C50,Kleinfruit!C50,Akkerbouw!C50,Zonder!C50)</f>
        <v>3.4300000000000068</v>
      </c>
      <c r="D50" s="14">
        <f>'[1]Nederland (totaal)'!D74-SUM(Gras!D50,Kleinfruit!D50,Akkerbouw!D50,Zonder!D50)</f>
        <v>0</v>
      </c>
      <c r="E50" s="14">
        <f>'[1]Nederland (totaal)'!E74-SUM(Gras!E50,Kleinfruit!E50,Akkerbouw!E50,Zonder!E50)</f>
        <v>0.59999999999996589</v>
      </c>
      <c r="F50" s="14">
        <f>'[1]Nederland (totaal)'!F74-SUM(Gras!F50,Kleinfruit!F50,Akkerbouw!F50,Zonder!F50)</f>
        <v>22.410000000000082</v>
      </c>
      <c r="G50" s="14">
        <f>'[1]Nederland (totaal)'!G74-SUM(Gras!G50,Kleinfruit!G50,Akkerbouw!G50,Zonder!G50)</f>
        <v>34.390000000001237</v>
      </c>
      <c r="H50" s="14">
        <f>'[1]Nederland (totaal)'!H74-SUM(Gras!H50,Kleinfruit!H50,Akkerbouw!H50,Zonder!H50)</f>
        <v>5.8299999999999272</v>
      </c>
      <c r="I50" s="14">
        <f>'[1]Nederland (totaal)'!I74-SUM(Gras!I50,Kleinfruit!I50,Akkerbouw!I50,Zonder!I50)</f>
        <v>18.460000000000036</v>
      </c>
      <c r="J50" s="14">
        <f>'[1]Nederland (totaal)'!J74-SUM(Gras!J50,Kleinfruit!J50,Akkerbouw!J50,Zonder!J50)</f>
        <v>46.190000000000509</v>
      </c>
      <c r="K50" s="14">
        <f>'[1]Nederland (totaal)'!K74-SUM(Gras!K50,Kleinfruit!K50,Akkerbouw!K50,Zonder!K50)</f>
        <v>94.619999999999891</v>
      </c>
      <c r="L50" s="14">
        <f>'[1]Nederland (totaal)'!L74-SUM(Gras!L50,Kleinfruit!L50,Akkerbouw!L50,Zonder!L50)</f>
        <v>81.359999999999673</v>
      </c>
      <c r="M50" s="14">
        <f>'[1]Nederland (totaal)'!M74-SUM(Gras!M50,Kleinfruit!M50,Akkerbouw!M50,Zonder!M50)</f>
        <v>40.220000000000255</v>
      </c>
      <c r="N50" s="15">
        <f>'[1]Nederland (totaal)'!N74-SUM(Gras!N50,Kleinfruit!N50,Akkerbouw!N50,Zonder!N50)</f>
        <v>348.55999999999767</v>
      </c>
    </row>
    <row r="51" spans="1:14" x14ac:dyDescent="0.2">
      <c r="A51" s="13">
        <v>1968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5"/>
    </row>
    <row r="52" spans="1:14" x14ac:dyDescent="0.2">
      <c r="A52" s="13">
        <v>1969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5"/>
    </row>
    <row r="53" spans="1:14" x14ac:dyDescent="0.2">
      <c r="A53" s="17">
        <v>1970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9"/>
    </row>
    <row r="54" spans="1:14" x14ac:dyDescent="0.2">
      <c r="A54" s="27">
        <v>1920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2"/>
    </row>
    <row r="55" spans="1:14" x14ac:dyDescent="0.2">
      <c r="A55" s="13">
        <v>1921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11"/>
    </row>
    <row r="56" spans="1:14" x14ac:dyDescent="0.2">
      <c r="A56" s="13">
        <v>1922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1"/>
    </row>
    <row r="57" spans="1:14" x14ac:dyDescent="0.2">
      <c r="A57" s="13">
        <v>1923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11"/>
    </row>
    <row r="58" spans="1:14" x14ac:dyDescent="0.2">
      <c r="A58" s="13">
        <v>1924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1"/>
    </row>
    <row r="59" spans="1:14" x14ac:dyDescent="0.2">
      <c r="A59" s="13">
        <v>1925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11"/>
    </row>
    <row r="60" spans="1:14" x14ac:dyDescent="0.2">
      <c r="A60" s="13">
        <v>1926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1"/>
    </row>
    <row r="61" spans="1:14" x14ac:dyDescent="0.2">
      <c r="A61" s="13">
        <v>1927</v>
      </c>
      <c r="B61" s="33">
        <f>B10/'[1]Nederland (totaal)'!B34</f>
        <v>0.54415954415954415</v>
      </c>
      <c r="C61" s="20"/>
      <c r="D61" s="20">
        <f>D10/'[1]Nederland (totaal)'!D34</f>
        <v>0.17142857142857143</v>
      </c>
      <c r="E61" s="20">
        <f>E10/'[1]Nederland (totaal)'!E34</f>
        <v>2.0470829068577279E-2</v>
      </c>
      <c r="F61" s="20"/>
      <c r="G61" s="20">
        <f>G10/'[1]Nederland (totaal)'!G34</f>
        <v>2.9985253154186466E-2</v>
      </c>
      <c r="H61" s="20">
        <f>H10/'[1]Nederland (totaal)'!H34</f>
        <v>2.3442967109867041E-2</v>
      </c>
      <c r="I61" s="20">
        <f>I10/'[1]Nederland (totaal)'!I34</f>
        <v>0</v>
      </c>
      <c r="J61" s="20">
        <f>J10/'[1]Nederland (totaal)'!J34</f>
        <v>0.17695473251028807</v>
      </c>
      <c r="K61" s="20">
        <f>K10/'[1]Nederland (totaal)'!K34</f>
        <v>0.45772695772695771</v>
      </c>
      <c r="L61" s="20">
        <f>L10/'[1]Nederland (totaal)'!L34</f>
        <v>0.76523197316936831</v>
      </c>
      <c r="M61" s="20">
        <f>M10/'[1]Nederland (totaal)'!M34</f>
        <v>0</v>
      </c>
      <c r="N61" s="11">
        <f>N10/'[1]Nederland (totaal)'!N34</f>
        <v>0.14685623454609678</v>
      </c>
    </row>
    <row r="62" spans="1:14" x14ac:dyDescent="0.2">
      <c r="A62" s="13">
        <v>1928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1"/>
    </row>
    <row r="63" spans="1:14" x14ac:dyDescent="0.2">
      <c r="A63" s="13">
        <v>1929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11"/>
    </row>
    <row r="64" spans="1:14" x14ac:dyDescent="0.2">
      <c r="A64" s="13">
        <v>1930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11"/>
    </row>
    <row r="65" spans="1:14" x14ac:dyDescent="0.2">
      <c r="A65" s="13">
        <v>1931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11"/>
    </row>
    <row r="66" spans="1:14" x14ac:dyDescent="0.2">
      <c r="A66" s="13">
        <v>1932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11"/>
    </row>
    <row r="67" spans="1:14" x14ac:dyDescent="0.2">
      <c r="A67" s="13">
        <v>1933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11"/>
    </row>
    <row r="68" spans="1:14" x14ac:dyDescent="0.2">
      <c r="A68" s="13">
        <v>1934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11"/>
    </row>
    <row r="69" spans="1:14" x14ac:dyDescent="0.2">
      <c r="A69" s="13">
        <v>1935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11"/>
    </row>
    <row r="70" spans="1:14" x14ac:dyDescent="0.2">
      <c r="A70" s="13">
        <v>1936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11"/>
    </row>
    <row r="71" spans="1:14" x14ac:dyDescent="0.2">
      <c r="A71" s="13">
        <v>1937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11"/>
    </row>
    <row r="72" spans="1:14" x14ac:dyDescent="0.2">
      <c r="A72" s="13">
        <v>1938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11"/>
    </row>
    <row r="73" spans="1:14" x14ac:dyDescent="0.2">
      <c r="A73" s="13">
        <v>1939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11">
        <f>N22/'[1]Nederland (totaal)'!N46</f>
        <v>6.9940567997203204E-2</v>
      </c>
    </row>
    <row r="74" spans="1:14" x14ac:dyDescent="0.2">
      <c r="A74" s="13">
        <v>1940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11"/>
    </row>
    <row r="75" spans="1:14" x14ac:dyDescent="0.2">
      <c r="A75" s="13">
        <v>1941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11"/>
    </row>
    <row r="76" spans="1:14" x14ac:dyDescent="0.2">
      <c r="A76" s="13">
        <v>1942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11"/>
    </row>
    <row r="77" spans="1:14" x14ac:dyDescent="0.2">
      <c r="A77" s="13">
        <v>1943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11">
        <f>N26/'[1]Nederland (totaal)'!N50</f>
        <v>6.6336214044850655E-2</v>
      </c>
    </row>
    <row r="78" spans="1:14" x14ac:dyDescent="0.2">
      <c r="A78" s="13">
        <v>1944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11"/>
    </row>
    <row r="79" spans="1:14" x14ac:dyDescent="0.2">
      <c r="A79" s="13">
        <v>1945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11"/>
    </row>
    <row r="80" spans="1:14" x14ac:dyDescent="0.2">
      <c r="A80" s="13">
        <v>1946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11">
        <f>N29/'[1]Nederland (totaal)'!N53</f>
        <v>5.5138667957673422E-2</v>
      </c>
    </row>
    <row r="81" spans="1:14" x14ac:dyDescent="0.2">
      <c r="A81" s="13">
        <v>1947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11">
        <f>N30/'[1]Nederland (totaal)'!N54</f>
        <v>0</v>
      </c>
    </row>
    <row r="82" spans="1:14" x14ac:dyDescent="0.2">
      <c r="A82" s="13">
        <v>1948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11">
        <f>N31/'[1]Nederland (totaal)'!N55</f>
        <v>0</v>
      </c>
    </row>
    <row r="83" spans="1:14" x14ac:dyDescent="0.2">
      <c r="A83" s="13">
        <v>1949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11">
        <f>N32/'[1]Nederland (totaal)'!N56</f>
        <v>0</v>
      </c>
    </row>
    <row r="84" spans="1:14" x14ac:dyDescent="0.2">
      <c r="A84" s="13">
        <v>1950</v>
      </c>
      <c r="B84" s="20">
        <f>B33/'[1]Nederland (totaal)'!B57</f>
        <v>9.9444387282642266E-2</v>
      </c>
      <c r="C84" s="20">
        <f>C33/'[1]Nederland (totaal)'!C57</f>
        <v>9.690860840821254E-2</v>
      </c>
      <c r="D84" s="20">
        <f>D33/'[1]Nederland (totaal)'!D57</f>
        <v>8.1386017089175325E-2</v>
      </c>
      <c r="E84" s="20">
        <f>E33/'[1]Nederland (totaal)'!E57</f>
        <v>1.8187168098194078E-2</v>
      </c>
      <c r="F84" s="20"/>
      <c r="G84" s="20">
        <f>G33/'[1]Nederland (totaal)'!G57</f>
        <v>3.1916652100227177E-2</v>
      </c>
      <c r="H84" s="20">
        <f>H33/'[1]Nederland (totaal)'!H57</f>
        <v>4.1478750283522957E-2</v>
      </c>
      <c r="I84" s="20">
        <f>I33/'[1]Nederland (totaal)'!I57</f>
        <v>0.1151583502117474</v>
      </c>
      <c r="J84" s="20">
        <f>J33/'[1]Nederland (totaal)'!J57</f>
        <v>9.8773463881937043E-2</v>
      </c>
      <c r="K84" s="20">
        <f>K33/'[1]Nederland (totaal)'!K57</f>
        <v>6.7389836645557477E-2</v>
      </c>
      <c r="L84" s="20">
        <f>L33/'[1]Nederland (totaal)'!L57</f>
        <v>5.7822514299008539E-2</v>
      </c>
      <c r="M84" s="20">
        <f>M33/'[1]Nederland (totaal)'!M57</f>
        <v>6.3374414129690665E-2</v>
      </c>
      <c r="N84" s="11">
        <f>N33/'[1]Nederland (totaal)'!N57</f>
        <v>5.4493698352437052E-2</v>
      </c>
    </row>
    <row r="85" spans="1:14" x14ac:dyDescent="0.2">
      <c r="A85" s="13">
        <v>1951</v>
      </c>
      <c r="B85" s="20">
        <f>B34/'[1]Nederland (totaal)'!B58</f>
        <v>0</v>
      </c>
      <c r="C85" s="20">
        <f>C34/'[1]Nederland (totaal)'!C58</f>
        <v>0</v>
      </c>
      <c r="D85" s="20">
        <f>D34/'[1]Nederland (totaal)'!D58</f>
        <v>0</v>
      </c>
      <c r="E85" s="20">
        <f>E34/'[1]Nederland (totaal)'!E58</f>
        <v>0</v>
      </c>
      <c r="F85" s="20"/>
      <c r="G85" s="20">
        <f>G34/'[1]Nederland (totaal)'!G58</f>
        <v>0</v>
      </c>
      <c r="H85" s="20">
        <f>H34/'[1]Nederland (totaal)'!H58</f>
        <v>0</v>
      </c>
      <c r="I85" s="20">
        <f>I34/'[1]Nederland (totaal)'!I58</f>
        <v>0</v>
      </c>
      <c r="J85" s="20">
        <f>J34/'[1]Nederland (totaal)'!J58</f>
        <v>0</v>
      </c>
      <c r="K85" s="20">
        <f>K34/'[1]Nederland (totaal)'!K58</f>
        <v>0</v>
      </c>
      <c r="L85" s="20">
        <f>L34/'[1]Nederland (totaal)'!L58</f>
        <v>0</v>
      </c>
      <c r="M85" s="20">
        <f>M34/'[1]Nederland (totaal)'!M58</f>
        <v>0</v>
      </c>
      <c r="N85" s="11">
        <f>N34/'[1]Nederland (totaal)'!N58</f>
        <v>0</v>
      </c>
    </row>
    <row r="86" spans="1:14" x14ac:dyDescent="0.2">
      <c r="A86" s="13">
        <v>1952</v>
      </c>
      <c r="B86" s="20">
        <f>B35/'[1]Nederland (totaal)'!B59</f>
        <v>5.0573286844575502E-2</v>
      </c>
      <c r="C86" s="20">
        <f>C35/'[1]Nederland (totaal)'!C59</f>
        <v>7.6546762589927902E-2</v>
      </c>
      <c r="D86" s="20">
        <f>D35/'[1]Nederland (totaal)'!D59</f>
        <v>4.5049598786883326E-2</v>
      </c>
      <c r="E86" s="20">
        <f>E35/'[1]Nederland (totaal)'!E59</f>
        <v>1.4511189943804455E-2</v>
      </c>
      <c r="F86" s="20"/>
      <c r="G86" s="20">
        <f>G35/'[1]Nederland (totaal)'!G59</f>
        <v>2.4141680056146073E-2</v>
      </c>
      <c r="H86" s="20">
        <f>H35/'[1]Nederland (totaal)'!H59</f>
        <v>4.9924154320675478E-2</v>
      </c>
      <c r="I86" s="20">
        <f>I35/'[1]Nederland (totaal)'!I59</f>
        <v>8.4189261031366217E-2</v>
      </c>
      <c r="J86" s="20">
        <f>J35/'[1]Nederland (totaal)'!J59</f>
        <v>7.5238002816226474E-2</v>
      </c>
      <c r="K86" s="20">
        <f>K35/'[1]Nederland (totaal)'!K59</f>
        <v>7.8418640593304986E-2</v>
      </c>
      <c r="L86" s="20">
        <f>L35/'[1]Nederland (totaal)'!L59</f>
        <v>4.3430467417033644E-2</v>
      </c>
      <c r="M86" s="20">
        <f>M35/'[1]Nederland (totaal)'!M59</f>
        <v>6.5078923463179644E-2</v>
      </c>
      <c r="N86" s="11">
        <f>N35/'[1]Nederland (totaal)'!N59</f>
        <v>4.9288479306327779E-2</v>
      </c>
    </row>
    <row r="87" spans="1:14" x14ac:dyDescent="0.2">
      <c r="A87" s="13">
        <v>1953</v>
      </c>
      <c r="B87" s="20">
        <f>B36/'[1]Nederland (totaal)'!B60</f>
        <v>6.0049152481116086E-2</v>
      </c>
      <c r="C87" s="20">
        <f>C36/'[1]Nederland (totaal)'!C60</f>
        <v>5.7065217391304497E-2</v>
      </c>
      <c r="D87" s="20">
        <f>D36/'[1]Nederland (totaal)'!D60</f>
        <v>2.9547121990262167E-2</v>
      </c>
      <c r="E87" s="20">
        <f>E36/'[1]Nederland (totaal)'!E60</f>
        <v>1.7926822371769423E-2</v>
      </c>
      <c r="F87" s="20"/>
      <c r="G87" s="20">
        <f>G36/'[1]Nederland (totaal)'!G60</f>
        <v>2.5188945345900212E-2</v>
      </c>
      <c r="H87" s="20">
        <f>H36/'[1]Nederland (totaal)'!H60</f>
        <v>5.0824543349626917E-2</v>
      </c>
      <c r="I87" s="20">
        <f>I36/'[1]Nederland (totaal)'!I60</f>
        <v>8.6676785754740568E-2</v>
      </c>
      <c r="J87" s="20">
        <f>J36/'[1]Nederland (totaal)'!J60</f>
        <v>5.9886785733511631E-2</v>
      </c>
      <c r="K87" s="20">
        <f>K36/'[1]Nederland (totaal)'!K60</f>
        <v>5.3155092189405131E-2</v>
      </c>
      <c r="L87" s="20">
        <f>L36/'[1]Nederland (totaal)'!L60</f>
        <v>4.0204007349369214E-2</v>
      </c>
      <c r="M87" s="20">
        <f>M36/'[1]Nederland (totaal)'!M60</f>
        <v>5.1549244863149088E-2</v>
      </c>
      <c r="N87" s="11">
        <f>N36/'[1]Nederland (totaal)'!N60</f>
        <v>4.3082214859810744E-2</v>
      </c>
    </row>
    <row r="88" spans="1:14" x14ac:dyDescent="0.2">
      <c r="A88" s="13">
        <v>1954</v>
      </c>
      <c r="B88" s="20">
        <f>B37/'[1]Nederland (totaal)'!B61</f>
        <v>3.2486709982279975E-2</v>
      </c>
      <c r="C88" s="20">
        <f>C37/'[1]Nederland (totaal)'!C61</f>
        <v>5.5890083632019083E-2</v>
      </c>
      <c r="D88" s="20">
        <f>D37/'[1]Nederland (totaal)'!D61</f>
        <v>4.4192739764181518E-2</v>
      </c>
      <c r="E88" s="20">
        <f>E37/'[1]Nederland (totaal)'!E61</f>
        <v>1.4040958088904961E-2</v>
      </c>
      <c r="F88" s="20"/>
      <c r="G88" s="20">
        <f>G37/'[1]Nederland (totaal)'!G61</f>
        <v>1.8658529444697286E-2</v>
      </c>
      <c r="H88" s="20">
        <f>H37/'[1]Nederland (totaal)'!H61</f>
        <v>4.5980826600248187E-2</v>
      </c>
      <c r="I88" s="20">
        <f>I37/'[1]Nederland (totaal)'!I61</f>
        <v>6.9159559600190157E-2</v>
      </c>
      <c r="J88" s="20">
        <f>J37/'[1]Nederland (totaal)'!J61</f>
        <v>5.5251563154512566E-2</v>
      </c>
      <c r="K88" s="20">
        <f>K37/'[1]Nederland (totaal)'!K61</f>
        <v>4.8846947473345365E-2</v>
      </c>
      <c r="L88" s="20">
        <f>L37/'[1]Nederland (totaal)'!L61</f>
        <v>3.172340589284102E-2</v>
      </c>
      <c r="M88" s="20">
        <f>M37/'[1]Nederland (totaal)'!M61</f>
        <v>4.2229487034961696E-2</v>
      </c>
      <c r="N88" s="11">
        <f>N37/'[1]Nederland (totaal)'!N61</f>
        <v>3.5767089986450396E-2</v>
      </c>
    </row>
    <row r="89" spans="1:14" x14ac:dyDescent="0.2">
      <c r="A89" s="13">
        <v>1955</v>
      </c>
      <c r="B89" s="20">
        <f>B38/'[1]Nederland (totaal)'!B62</f>
        <v>9.7150404047188048E-3</v>
      </c>
      <c r="C89" s="20">
        <f>C38/'[1]Nederland (totaal)'!C62</f>
        <v>3.1883086757049345E-2</v>
      </c>
      <c r="D89" s="20">
        <f>D38/'[1]Nederland (totaal)'!D62</f>
        <v>1.6759291420632101E-2</v>
      </c>
      <c r="E89" s="20">
        <f>E38/'[1]Nederland (totaal)'!E62</f>
        <v>8.9754654173345438E-3</v>
      </c>
      <c r="F89" s="20"/>
      <c r="G89" s="20">
        <f>G38/'[1]Nederland (totaal)'!G62</f>
        <v>2.5311101785839493E-3</v>
      </c>
      <c r="H89" s="20">
        <f>H38/'[1]Nederland (totaal)'!H62</f>
        <v>1.65257505506146E-3</v>
      </c>
      <c r="I89" s="20">
        <f>I38/'[1]Nederland (totaal)'!I62</f>
        <v>3.910230836434879E-2</v>
      </c>
      <c r="J89" s="20">
        <f>J38/'[1]Nederland (totaal)'!J62</f>
        <v>2.6394927577535345E-2</v>
      </c>
      <c r="K89" s="20">
        <f>K38/'[1]Nederland (totaal)'!K62</f>
        <v>4.1048461854082598E-2</v>
      </c>
      <c r="L89" s="20">
        <f>L38/'[1]Nederland (totaal)'!L62</f>
        <v>2.48932965550797E-2</v>
      </c>
      <c r="M89" s="20">
        <f>M38/'[1]Nederland (totaal)'!M62</f>
        <v>1.9602041859844684E-3</v>
      </c>
      <c r="N89" s="11">
        <f>N38/'[1]Nederland (totaal)'!N62</f>
        <v>1.0868826468369525E-2</v>
      </c>
    </row>
    <row r="90" spans="1:14" x14ac:dyDescent="0.2">
      <c r="A90" s="13">
        <v>1956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11"/>
    </row>
    <row r="91" spans="1:14" x14ac:dyDescent="0.2">
      <c r="A91" s="13">
        <v>1957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11"/>
    </row>
    <row r="92" spans="1:14" x14ac:dyDescent="0.2">
      <c r="A92" s="13">
        <v>1958</v>
      </c>
      <c r="B92" s="20">
        <f>B41/'[1]Nederland (totaal)'!B65</f>
        <v>9.2130518234165657E-3</v>
      </c>
      <c r="C92" s="20">
        <f>C41/'[1]Nederland (totaal)'!C65</f>
        <v>2.388323750552843E-2</v>
      </c>
      <c r="D92" s="20">
        <f>D41/'[1]Nederland (totaal)'!D65</f>
        <v>5.484313251068575E-3</v>
      </c>
      <c r="E92" s="20">
        <f>E41/'[1]Nederland (totaal)'!E65</f>
        <v>1.9451846952868175E-3</v>
      </c>
      <c r="F92" s="20">
        <f>F41/'[1]Nederland (totaal)'!F65</f>
        <v>0.15930719451846212</v>
      </c>
      <c r="G92" s="20">
        <f>G41/'[1]Nederland (totaal)'!G65</f>
        <v>4.8686523153589857E-3</v>
      </c>
      <c r="H92" s="20">
        <f>H41/'[1]Nederland (totaal)'!H65</f>
        <v>3.6421788918681495E-3</v>
      </c>
      <c r="I92" s="20">
        <f>I41/'[1]Nederland (totaal)'!I65</f>
        <v>2.3261671961588681E-2</v>
      </c>
      <c r="J92" s="20">
        <f>J41/'[1]Nederland (totaal)'!J65</f>
        <v>2.3920048700344906E-2</v>
      </c>
      <c r="K92" s="20">
        <f>K41/'[1]Nederland (totaal)'!K65</f>
        <v>6.4189817047494283E-2</v>
      </c>
      <c r="L92" s="20">
        <f>L41/'[1]Nederland (totaal)'!L65</f>
        <v>2.7192007814104288E-2</v>
      </c>
      <c r="M92" s="20">
        <f>M41/'[1]Nederland (totaal)'!M65</f>
        <v>3.2767281719119118E-3</v>
      </c>
      <c r="N92" s="11">
        <f>N41/'[1]Nederland (totaal)'!N65</f>
        <v>1.4207841795526035E-2</v>
      </c>
    </row>
    <row r="93" spans="1:14" x14ac:dyDescent="0.2">
      <c r="A93" s="13">
        <v>1959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11"/>
    </row>
    <row r="94" spans="1:14" x14ac:dyDescent="0.2">
      <c r="A94" s="13">
        <v>1960</v>
      </c>
      <c r="B94" s="20">
        <f>B43/'[1]Nederland (totaal)'!B67</f>
        <v>1.2589231365170747E-2</v>
      </c>
      <c r="C94" s="20">
        <f>C43/'[1]Nederland (totaal)'!C67</f>
        <v>1.8960847081999584E-2</v>
      </c>
      <c r="D94" s="20">
        <f>D43/'[1]Nederland (totaal)'!D67</f>
        <v>3.5842293906811393E-3</v>
      </c>
      <c r="E94" s="20">
        <f>E43/'[1]Nederland (totaal)'!E67</f>
        <v>4.6011727091467341E-4</v>
      </c>
      <c r="F94" s="20">
        <f>F43/'[1]Nederland (totaal)'!F67</f>
        <v>5.7228267368169203E-2</v>
      </c>
      <c r="G94" s="20">
        <f>G43/'[1]Nederland (totaal)'!G67</f>
        <v>7.3133874798075706E-3</v>
      </c>
      <c r="H94" s="20">
        <f>H43/'[1]Nederland (totaal)'!H67</f>
        <v>5.0550521478727678E-3</v>
      </c>
      <c r="I94" s="20">
        <f>I43/'[1]Nederland (totaal)'!I67</f>
        <v>2.5553168307758129E-2</v>
      </c>
      <c r="J94" s="20">
        <f>J43/'[1]Nederland (totaal)'!J67</f>
        <v>2.24626046194022E-2</v>
      </c>
      <c r="K94" s="20">
        <f>K43/'[1]Nederland (totaal)'!K67</f>
        <v>4.9638918067226874E-2</v>
      </c>
      <c r="L94" s="20">
        <f>L43/'[1]Nederland (totaal)'!L67</f>
        <v>3.4455214827093433E-2</v>
      </c>
      <c r="M94" s="20">
        <f>M43/'[1]Nederland (totaal)'!M67</f>
        <v>5.1306323197644055E-3</v>
      </c>
      <c r="N94" s="11">
        <f>N43/'[1]Nederland (totaal)'!N67</f>
        <v>1.5154718263291476E-2</v>
      </c>
    </row>
    <row r="95" spans="1:14" x14ac:dyDescent="0.2">
      <c r="A95" s="13">
        <v>1961</v>
      </c>
      <c r="B95" s="20">
        <f>B44/'[1]Nederland (totaal)'!B68</f>
        <v>4.3991853360488926E-3</v>
      </c>
      <c r="C95" s="20">
        <f>C44/'[1]Nederland (totaal)'!C68</f>
        <v>1.8837325349301284E-2</v>
      </c>
      <c r="D95" s="20">
        <f>D44/'[1]Nederland (totaal)'!D68</f>
        <v>1.8050541516246171E-3</v>
      </c>
      <c r="E95" s="20">
        <f>E44/'[1]Nederland (totaal)'!E68</f>
        <v>6.1659408840420077E-4</v>
      </c>
      <c r="F95" s="20">
        <f>F44/'[1]Nederland (totaal)'!F68</f>
        <v>2.600608190829749E-2</v>
      </c>
      <c r="G95" s="20">
        <f>G44/'[1]Nederland (totaal)'!G68</f>
        <v>7.250362995972516E-3</v>
      </c>
      <c r="H95" s="20">
        <f>H44/'[1]Nederland (totaal)'!H68</f>
        <v>4.2783084102324728E-3</v>
      </c>
      <c r="I95" s="20">
        <f>I44/'[1]Nederland (totaal)'!I68</f>
        <v>2.8069435928877947E-2</v>
      </c>
      <c r="J95" s="20">
        <f>J44/'[1]Nederland (totaal)'!J68</f>
        <v>2.1872797365564276E-2</v>
      </c>
      <c r="K95" s="20">
        <f>K44/'[1]Nederland (totaal)'!K68</f>
        <v>4.0282132982669021E-2</v>
      </c>
      <c r="L95" s="20">
        <f>L44/'[1]Nederland (totaal)'!L68</f>
        <v>3.5800452038396526E-2</v>
      </c>
      <c r="M95" s="20">
        <f>M44/'[1]Nederland (totaal)'!M68</f>
        <v>6.4809078162194871E-3</v>
      </c>
      <c r="N95" s="11">
        <f>N44/'[1]Nederland (totaal)'!N68</f>
        <v>1.4590043421356027E-2</v>
      </c>
    </row>
    <row r="96" spans="1:14" x14ac:dyDescent="0.2">
      <c r="A96" s="13">
        <v>1962</v>
      </c>
      <c r="B96" s="20">
        <f>B45/'[1]Nederland (totaal)'!B69</f>
        <v>8.5566880583868975E-3</v>
      </c>
      <c r="C96" s="20">
        <f>C45/'[1]Nederland (totaal)'!C69</f>
        <v>1.8611287254280295E-2</v>
      </c>
      <c r="D96" s="20">
        <f>D45/'[1]Nederland (totaal)'!D69</f>
        <v>2.4236129143945396E-3</v>
      </c>
      <c r="E96" s="20">
        <f>E45/'[1]Nederland (totaal)'!E69</f>
        <v>1.437628488046446E-4</v>
      </c>
      <c r="F96" s="20">
        <f>F45/'[1]Nederland (totaal)'!F69</f>
        <v>2.1498835552156842E-2</v>
      </c>
      <c r="G96" s="20">
        <f>G45/'[1]Nederland (totaal)'!G69</f>
        <v>6.0483091086676747E-3</v>
      </c>
      <c r="H96" s="20">
        <f>H45/'[1]Nederland (totaal)'!H69</f>
        <v>3.2779052608998189E-3</v>
      </c>
      <c r="I96" s="20">
        <f>I45/'[1]Nederland (totaal)'!I69</f>
        <v>2.5655578473308675E-2</v>
      </c>
      <c r="J96" s="20">
        <f>J45/'[1]Nederland (totaal)'!J69</f>
        <v>1.9232072547129237E-2</v>
      </c>
      <c r="K96" s="20">
        <f>K45/'[1]Nederland (totaal)'!K69</f>
        <v>4.3806631631878305E-2</v>
      </c>
      <c r="L96" s="20">
        <f>L45/'[1]Nederland (totaal)'!L69</f>
        <v>3.776811363816996E-2</v>
      </c>
      <c r="M96" s="20">
        <f>M45/'[1]Nederland (totaal)'!M69</f>
        <v>6.8477756683993666E-3</v>
      </c>
      <c r="N96" s="11">
        <f>N45/'[1]Nederland (totaal)'!N69</f>
        <v>1.4491872280187456E-2</v>
      </c>
    </row>
    <row r="97" spans="1:14" x14ac:dyDescent="0.2">
      <c r="A97" s="13">
        <v>1963</v>
      </c>
      <c r="B97" s="20">
        <f>B46/'[1]Nederland (totaal)'!B70</f>
        <v>6.7865222050243271E-3</v>
      </c>
      <c r="C97" s="20">
        <f>C46/'[1]Nederland (totaal)'!C70</f>
        <v>1.6811955168119602E-2</v>
      </c>
      <c r="D97" s="20">
        <f>D46/'[1]Nederland (totaal)'!D70</f>
        <v>1.4164305949008556E-3</v>
      </c>
      <c r="E97" s="20">
        <f>E46/'[1]Nederland (totaal)'!E70</f>
        <v>8.1924236466227889E-5</v>
      </c>
      <c r="F97" s="20">
        <f>F46/'[1]Nederland (totaal)'!F70</f>
        <v>5.3406049154750071E-2</v>
      </c>
      <c r="G97" s="20">
        <f>G46/'[1]Nederland (totaal)'!G70</f>
        <v>6.2064408981246265E-3</v>
      </c>
      <c r="H97" s="20">
        <f>H46/'[1]Nederland (totaal)'!H70</f>
        <v>3.0498036371732445E-3</v>
      </c>
      <c r="I97" s="20">
        <f>I46/'[1]Nederland (totaal)'!I70</f>
        <v>2.0221376383602312E-2</v>
      </c>
      <c r="J97" s="20">
        <f>J46/'[1]Nederland (totaal)'!J70</f>
        <v>1.96582543793879E-2</v>
      </c>
      <c r="K97" s="20">
        <f>K46/'[1]Nederland (totaal)'!K70</f>
        <v>4.1696490845883977E-2</v>
      </c>
      <c r="L97" s="20">
        <f>L46/'[1]Nederland (totaal)'!L70</f>
        <v>3.4820345118364467E-2</v>
      </c>
      <c r="M97" s="20">
        <f>M46/'[1]Nederland (totaal)'!M70</f>
        <v>9.1051102393054743E-3</v>
      </c>
      <c r="N97" s="11">
        <f>N46/'[1]Nederland (totaal)'!N70</f>
        <v>1.515625119722076E-2</v>
      </c>
    </row>
    <row r="98" spans="1:14" x14ac:dyDescent="0.2">
      <c r="A98" s="13">
        <v>1964</v>
      </c>
      <c r="B98" s="20">
        <f>B47/'[1]Nederland (totaal)'!B71</f>
        <v>1.0906226150323757E-2</v>
      </c>
      <c r="C98" s="20">
        <f>C47/'[1]Nederland (totaal)'!C71</f>
        <v>1.2227209410307879E-2</v>
      </c>
      <c r="D98" s="20">
        <f>D47/'[1]Nederland (totaal)'!D71</f>
        <v>1.0147133434804523E-2</v>
      </c>
      <c r="E98" s="20">
        <f>E47/'[1]Nederland (totaal)'!E71</f>
        <v>0</v>
      </c>
      <c r="F98" s="20">
        <f>F47/'[1]Nederland (totaal)'!F71</f>
        <v>5.814082138431588E-2</v>
      </c>
      <c r="G98" s="20">
        <f>G47/'[1]Nederland (totaal)'!G71</f>
        <v>6.0005436563686154E-3</v>
      </c>
      <c r="H98" s="20">
        <f>H47/'[1]Nederland (totaal)'!H71</f>
        <v>3.1200529504885575E-3</v>
      </c>
      <c r="I98" s="20">
        <f>I47/'[1]Nederland (totaal)'!I71</f>
        <v>1.6356496499914702E-2</v>
      </c>
      <c r="J98" s="20">
        <f>J47/'[1]Nederland (totaal)'!J71</f>
        <v>2.2289614945686684E-2</v>
      </c>
      <c r="K98" s="20">
        <f>K47/'[1]Nederland (totaal)'!K71</f>
        <v>3.1744305667750466E-2</v>
      </c>
      <c r="L98" s="20">
        <f>L47/'[1]Nederland (totaal)'!L71</f>
        <v>3.6087647795438528E-2</v>
      </c>
      <c r="M98" s="20">
        <f>M47/'[1]Nederland (totaal)'!M71</f>
        <v>8.0039660908206491E-3</v>
      </c>
      <c r="N98" s="11">
        <f>N47/'[1]Nederland (totaal)'!N71</f>
        <v>1.4579843125172371E-2</v>
      </c>
    </row>
    <row r="99" spans="1:14" x14ac:dyDescent="0.2">
      <c r="A99" s="13">
        <v>1965</v>
      </c>
      <c r="B99" s="20">
        <f>B48/'[1]Nederland (totaal)'!B72</f>
        <v>5.5227112376225141E-3</v>
      </c>
      <c r="C99" s="20">
        <f>C48/'[1]Nederland (totaal)'!C72</f>
        <v>9.2307692307692316E-3</v>
      </c>
      <c r="D99" s="20">
        <f>D48/'[1]Nederland (totaal)'!D72</f>
        <v>8.1661222585159669E-3</v>
      </c>
      <c r="E99" s="20">
        <f>E48/'[1]Nederland (totaal)'!E72</f>
        <v>7.5771491550340035E-4</v>
      </c>
      <c r="F99" s="20">
        <f>F48/'[1]Nederland (totaal)'!F72</f>
        <v>2.7798847864859883E-2</v>
      </c>
      <c r="G99" s="20">
        <f>G48/'[1]Nederland (totaal)'!G72</f>
        <v>4.2801005347188684E-3</v>
      </c>
      <c r="H99" s="20">
        <f>H48/'[1]Nederland (totaal)'!H72</f>
        <v>1.6440223024604256E-3</v>
      </c>
      <c r="I99" s="20">
        <f>I48/'[1]Nederland (totaal)'!I72</f>
        <v>1.1994239444861625E-2</v>
      </c>
      <c r="J99" s="20">
        <f>J48/'[1]Nederland (totaal)'!J72</f>
        <v>1.8155659956966139E-2</v>
      </c>
      <c r="K99" s="20">
        <f>K48/'[1]Nederland (totaal)'!K72</f>
        <v>2.020672831071289E-2</v>
      </c>
      <c r="L99" s="20">
        <f>L48/'[1]Nederland (totaal)'!L72</f>
        <v>2.9934687953555923E-2</v>
      </c>
      <c r="M99" s="20">
        <f>M48/'[1]Nederland (totaal)'!M72</f>
        <v>6.7017682906201029E-3</v>
      </c>
      <c r="N99" s="11">
        <f>N48/'[1]Nederland (totaal)'!N72</f>
        <v>1.0793438102911319E-2</v>
      </c>
    </row>
    <row r="100" spans="1:14" x14ac:dyDescent="0.2">
      <c r="A100" s="13">
        <v>1966</v>
      </c>
      <c r="B100" s="20">
        <f>B49/'[1]Nederland (totaal)'!B73</f>
        <v>4.4712720769060491E-4</v>
      </c>
      <c r="C100" s="20">
        <f>C49/'[1]Nederland (totaal)'!C73</f>
        <v>1.2487992315081735E-2</v>
      </c>
      <c r="D100" s="20">
        <f>D49/'[1]Nederland (totaal)'!D73</f>
        <v>1.3904338153503102E-3</v>
      </c>
      <c r="E100" s="20">
        <f>E49/'[1]Nederland (totaal)'!E73</f>
        <v>6.9500430902655797E-4</v>
      </c>
      <c r="F100" s="20">
        <f>F49/'[1]Nederland (totaal)'!F73</f>
        <v>1.5058012374889204E-2</v>
      </c>
      <c r="G100" s="20">
        <f>G49/'[1]Nederland (totaal)'!G73</f>
        <v>2.6101479791932657E-3</v>
      </c>
      <c r="H100" s="20">
        <f>H49/'[1]Nederland (totaal)'!H73</f>
        <v>1.4819841064196433E-3</v>
      </c>
      <c r="I100" s="20">
        <f>I49/'[1]Nederland (totaal)'!I73</f>
        <v>9.9303663336362345E-3</v>
      </c>
      <c r="J100" s="20">
        <f>J49/'[1]Nederland (totaal)'!J73</f>
        <v>1.2807173571416416E-2</v>
      </c>
      <c r="K100" s="20">
        <f>K49/'[1]Nederland (totaal)'!K73</f>
        <v>1.5176871325690107E-2</v>
      </c>
      <c r="L100" s="20">
        <f>L49/'[1]Nederland (totaal)'!L73</f>
        <v>2.2969319158821395E-2</v>
      </c>
      <c r="M100" s="20">
        <f>M49/'[1]Nederland (totaal)'!M73</f>
        <v>6.4510127854251892E-3</v>
      </c>
      <c r="N100" s="11">
        <f>N49/'[1]Nederland (totaal)'!N73</f>
        <v>8.206944507979038E-3</v>
      </c>
    </row>
    <row r="101" spans="1:14" x14ac:dyDescent="0.2">
      <c r="A101" s="13">
        <v>1967</v>
      </c>
      <c r="B101" s="20">
        <f>B50/'[1]Nederland (totaal)'!B74</f>
        <v>2.6386550398311546E-3</v>
      </c>
      <c r="C101" s="20">
        <f>C50/'[1]Nederland (totaal)'!C74</f>
        <v>1.3955002237682602E-2</v>
      </c>
      <c r="D101" s="20">
        <f>D50/'[1]Nederland (totaal)'!D74</f>
        <v>0</v>
      </c>
      <c r="E101" s="20">
        <f>E50/'[1]Nederland (totaal)'!E74</f>
        <v>1.7794649741976567E-3</v>
      </c>
      <c r="F101" s="20">
        <f>F50/'[1]Nederland (totaal)'!F74</f>
        <v>1.5493532262636514E-2</v>
      </c>
      <c r="G101" s="20">
        <f>G50/'[1]Nederland (totaal)'!G74</f>
        <v>2.3292861506701516E-3</v>
      </c>
      <c r="H101" s="20">
        <f>H50/'[1]Nederland (totaal)'!H74</f>
        <v>1.1421115939019327E-3</v>
      </c>
      <c r="I101" s="20">
        <f>I50/'[1]Nederland (totaal)'!I74</f>
        <v>7.388994960593376E-3</v>
      </c>
      <c r="J101" s="20">
        <f>J50/'[1]Nederland (totaal)'!J74</f>
        <v>1.0097521199548029E-2</v>
      </c>
      <c r="K101" s="20">
        <f>K50/'[1]Nederland (totaal)'!K74</f>
        <v>1.4871021938765069E-2</v>
      </c>
      <c r="L101" s="20">
        <f>L50/'[1]Nederland (totaal)'!L74</f>
        <v>1.9737225144099133E-2</v>
      </c>
      <c r="M101" s="20">
        <f>M50/'[1]Nederland (totaal)'!M74</f>
        <v>5.5869957187666183E-3</v>
      </c>
      <c r="N101" s="11">
        <f>N50/'[1]Nederland (totaal)'!N74</f>
        <v>7.397972773779171E-3</v>
      </c>
    </row>
    <row r="102" spans="1:14" x14ac:dyDescent="0.2">
      <c r="A102" s="13">
        <v>1968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11"/>
    </row>
    <row r="103" spans="1:14" x14ac:dyDescent="0.2">
      <c r="A103" s="13">
        <v>1969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11"/>
    </row>
    <row r="104" spans="1:14" x14ac:dyDescent="0.2">
      <c r="A104" s="17">
        <v>1970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3"/>
    </row>
    <row r="105" spans="1:14" x14ac:dyDescent="0.2">
      <c r="A105" s="34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6"/>
    </row>
  </sheetData>
  <mergeCells count="1">
    <mergeCell ref="A1:N1"/>
  </mergeCells>
  <phoneticPr fontId="0" type="noConversion"/>
  <printOptions horizontalCentered="1" gridLines="1" gridLinesSet="0"/>
  <pageMargins left="1.1811023622047245" right="0.78740157480314965" top="1.1811023622047245" bottom="1.1811023622047245" header="0.59055118110236227" footer="0.59055118110236227"/>
  <pageSetup paperSize="9" scale="55" orientation="portrait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rowBreaks count="1" manualBreakCount="1">
    <brk id="53" max="6553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zoomScale="85" workbookViewId="0"/>
  </sheetViews>
  <sheetFormatPr defaultRowHeight="12.75" x14ac:dyDescent="0.2"/>
  <cols>
    <col min="1" max="4" width="10.7109375" style="2" customWidth="1"/>
    <col min="5" max="16384" width="9.140625" style="2"/>
  </cols>
  <sheetData>
    <row r="1" spans="1:4" s="26" customFormat="1" x14ac:dyDescent="0.2">
      <c r="A1" s="24" t="s">
        <v>14</v>
      </c>
      <c r="B1" s="25" t="s">
        <v>19</v>
      </c>
      <c r="C1" s="25" t="s">
        <v>20</v>
      </c>
      <c r="D1" s="25" t="s">
        <v>21</v>
      </c>
    </row>
    <row r="2" spans="1:4" x14ac:dyDescent="0.2">
      <c r="A2" s="3" t="s">
        <v>22</v>
      </c>
      <c r="B2" s="11">
        <f>Gras!N61</f>
        <v>0.79070999646767925</v>
      </c>
      <c r="C2" s="11">
        <f>Gras!N84</f>
        <v>0.39057742089179009</v>
      </c>
      <c r="D2" s="4">
        <f>Gras!N101</f>
        <v>0.12373691012384218</v>
      </c>
    </row>
    <row r="3" spans="1:4" x14ac:dyDescent="0.2">
      <c r="A3" s="5" t="s">
        <v>23</v>
      </c>
      <c r="B3" s="6">
        <f>Kleinfruit!N61</f>
        <v>6.243376898622395E-2</v>
      </c>
      <c r="C3" s="6">
        <f>Kleinfruit!N84</f>
        <v>4.6710184907000254E-2</v>
      </c>
      <c r="D3" s="6">
        <f>Kleinfruit!N101</f>
        <v>6.809208243297709E-3</v>
      </c>
    </row>
    <row r="4" spans="1:4" x14ac:dyDescent="0.2">
      <c r="A4" s="5" t="s">
        <v>24</v>
      </c>
      <c r="B4" s="6"/>
      <c r="C4" s="6">
        <f>Akkerbouw!N84</f>
        <v>6.0421010145151853E-2</v>
      </c>
      <c r="D4" s="6">
        <f>Akkerbouw!N101</f>
        <v>6.5443278777458265E-3</v>
      </c>
    </row>
    <row r="5" spans="1:4" x14ac:dyDescent="0.2">
      <c r="A5" s="5" t="s">
        <v>25</v>
      </c>
      <c r="B5" s="6"/>
      <c r="C5" s="6">
        <f>Zonder!N84</f>
        <v>0.44779768570362077</v>
      </c>
      <c r="D5" s="6">
        <f>Zonder!N101</f>
        <v>0.85551158098133517</v>
      </c>
    </row>
    <row r="6" spans="1:4" x14ac:dyDescent="0.2">
      <c r="A6" s="7" t="s">
        <v>26</v>
      </c>
      <c r="B6" s="8">
        <f>Overig!N61</f>
        <v>0.14685623454609678</v>
      </c>
      <c r="C6" s="8">
        <f>Overig!N84</f>
        <v>5.4493698352437052E-2</v>
      </c>
      <c r="D6" s="8">
        <f>Overig!N101</f>
        <v>7.397972773779171E-3</v>
      </c>
    </row>
    <row r="7" spans="1:4" x14ac:dyDescent="0.2">
      <c r="A7" s="9" t="s">
        <v>27</v>
      </c>
      <c r="B7" s="10">
        <f>SUM(B2:B6)</f>
        <v>1</v>
      </c>
      <c r="C7" s="10">
        <f>SUM(C2:C6)</f>
        <v>0.99999999999999989</v>
      </c>
      <c r="D7" s="10">
        <f>SUM(D2:D6)</f>
        <v>1</v>
      </c>
    </row>
    <row r="9" spans="1:4" s="26" customFormat="1" x14ac:dyDescent="0.2">
      <c r="A9" s="24" t="s">
        <v>10</v>
      </c>
      <c r="B9" s="25" t="s">
        <v>19</v>
      </c>
      <c r="C9" s="25" t="s">
        <v>20</v>
      </c>
      <c r="D9" s="25" t="s">
        <v>21</v>
      </c>
    </row>
    <row r="10" spans="1:4" x14ac:dyDescent="0.2">
      <c r="A10" s="3" t="s">
        <v>22</v>
      </c>
      <c r="B10" s="11">
        <f>Gras!J61</f>
        <v>0.27395649617871842</v>
      </c>
      <c r="C10" s="11">
        <f>Gras!J84</f>
        <v>0.20690096833938845</v>
      </c>
      <c r="D10" s="4">
        <f>Gras!J101</f>
        <v>8.9856789648455851E-2</v>
      </c>
    </row>
    <row r="11" spans="1:4" x14ac:dyDescent="0.2">
      <c r="A11" s="5" t="s">
        <v>23</v>
      </c>
      <c r="B11" s="6">
        <f>Kleinfruit!J61</f>
        <v>0</v>
      </c>
      <c r="C11" s="6">
        <f>Kleinfruit!J84</f>
        <v>7.0034338131997498E-2</v>
      </c>
      <c r="D11" s="6">
        <f>Kleinfruit!J101</f>
        <v>4.9864572106882001E-3</v>
      </c>
    </row>
    <row r="12" spans="1:4" x14ac:dyDescent="0.2">
      <c r="A12" s="5" t="s">
        <v>24</v>
      </c>
      <c r="B12" s="6">
        <f>Akkerbouw!J61</f>
        <v>0</v>
      </c>
      <c r="C12" s="6">
        <f>Akkerbouw!J84</f>
        <v>9.4201145417617982E-2</v>
      </c>
      <c r="D12" s="6">
        <f>Akkerbouw!J101</f>
        <v>4.2978408050035081E-3</v>
      </c>
    </row>
    <row r="13" spans="1:4" x14ac:dyDescent="0.2">
      <c r="A13" s="5" t="s">
        <v>25</v>
      </c>
      <c r="B13" s="6">
        <f>Zonder!J61</f>
        <v>0.54908877131099354</v>
      </c>
      <c r="C13" s="6">
        <f>Zonder!J84</f>
        <v>0.53009008422905912</v>
      </c>
      <c r="D13" s="6">
        <f>Zonder!J101</f>
        <v>0.89076139113630448</v>
      </c>
    </row>
    <row r="14" spans="1:4" x14ac:dyDescent="0.2">
      <c r="A14" s="7" t="s">
        <v>26</v>
      </c>
      <c r="B14" s="8">
        <f>Overig!J61</f>
        <v>0.17695473251028807</v>
      </c>
      <c r="C14" s="8">
        <f>Overig!J84</f>
        <v>9.8773463881937043E-2</v>
      </c>
      <c r="D14" s="8">
        <f>Overig!J101</f>
        <v>1.0097521199548029E-2</v>
      </c>
    </row>
    <row r="15" spans="1:4" x14ac:dyDescent="0.2">
      <c r="A15" s="9" t="s">
        <v>27</v>
      </c>
      <c r="B15" s="10">
        <f>SUM(B10:B14)</f>
        <v>1</v>
      </c>
      <c r="C15" s="10">
        <f>SUM(C10:C14)</f>
        <v>1.0000000000000002</v>
      </c>
      <c r="D15" s="10">
        <f>SUM(D10:D14)</f>
        <v>1</v>
      </c>
    </row>
  </sheetData>
  <phoneticPr fontId="0" type="noConversion"/>
  <printOptions horizontalCentered="1" gridLines="1" gridLinesSet="0"/>
  <pageMargins left="1.1811023622047245" right="0.78740157480314965" top="1.1811023622047245" bottom="1.1811023622047245" header="0.59055118110236227" footer="0.59055118110236227"/>
  <pageSetup paperSize="9" scale="55" orientation="portrait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Werkbladen</vt:lpstr>
      </vt:variant>
      <vt:variant>
        <vt:i4>6</vt:i4>
      </vt:variant>
      <vt:variant>
        <vt:lpstr>Grafieken</vt:lpstr>
      </vt:variant>
      <vt:variant>
        <vt:i4>1</vt:i4>
      </vt:variant>
      <vt:variant>
        <vt:lpstr>Benoemde bereiken</vt:lpstr>
      </vt:variant>
      <vt:variant>
        <vt:i4>16</vt:i4>
      </vt:variant>
    </vt:vector>
  </HeadingPairs>
  <TitlesOfParts>
    <vt:vector size="23" baseType="lpstr">
      <vt:lpstr>Gras</vt:lpstr>
      <vt:lpstr>Kleinfruit</vt:lpstr>
      <vt:lpstr>Akkerbouw</vt:lpstr>
      <vt:lpstr>Zonder</vt:lpstr>
      <vt:lpstr>Overig</vt:lpstr>
      <vt:lpstr>Onderteelt</vt:lpstr>
      <vt:lpstr>Onderteelt NL (1927-1950-1967)</vt:lpstr>
      <vt:lpstr>__AKKB</vt:lpstr>
      <vt:lpstr>__GRAS</vt:lpstr>
      <vt:lpstr>__KLFR</vt:lpstr>
      <vt:lpstr>__OVER</vt:lpstr>
      <vt:lpstr>__ZOND</vt:lpstr>
      <vt:lpstr>Afdrukbereik_MI</vt:lpstr>
      <vt:lpstr>Akkerbouw!Afdruktitels</vt:lpstr>
      <vt:lpstr>Gras!Afdruktitels</vt:lpstr>
      <vt:lpstr>Kleinfruit!Afdruktitels</vt:lpstr>
      <vt:lpstr>Overig!Afdruktitels</vt:lpstr>
      <vt:lpstr>Zonder!Afdruktitels</vt:lpstr>
      <vt:lpstr>OPP_AKKB</vt:lpstr>
      <vt:lpstr>OPP_GRAS</vt:lpstr>
      <vt:lpstr>OPP_KLFR</vt:lpstr>
      <vt:lpstr>OPP_OVER</vt:lpstr>
      <vt:lpstr>OPP_ZOND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Brand</dc:creator>
  <cp:lastModifiedBy>Hans Brand</cp:lastModifiedBy>
  <dcterms:created xsi:type="dcterms:W3CDTF">1998-03-07T14:17:01Z</dcterms:created>
  <dcterms:modified xsi:type="dcterms:W3CDTF">2023-03-18T09:38:15Z</dcterms:modified>
</cp:coreProperties>
</file>